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orisnik\Desktop\OPĆINA\PRORAČUN\2025\2 izmjene\"/>
    </mc:Choice>
  </mc:AlternateContent>
  <xr:revisionPtr revIDLastSave="0" documentId="13_ncr:1_{39A84A22-CBB4-45D8-9029-5BDE2704ACE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SAŽETAK" sheetId="1" r:id="rId1"/>
    <sheet name=" Račun prihoda i rashoda" sheetId="3" r:id="rId2"/>
    <sheet name="Prihodi i rashodi po izvorima" sheetId="11" r:id="rId3"/>
    <sheet name="Rashodi prema funkcijskoj kl" sheetId="5" r:id="rId4"/>
    <sheet name="Račun financiranja" sheetId="6" r:id="rId5"/>
    <sheet name="POSEBNI DIO" sheetId="7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4" i="7" l="1"/>
  <c r="F174" i="7"/>
  <c r="F13" i="7" l="1"/>
  <c r="F47" i="7"/>
  <c r="F48" i="7"/>
  <c r="F117" i="7"/>
  <c r="G117" i="7" s="1"/>
  <c r="F56" i="7" l="1"/>
  <c r="F49" i="7" s="1"/>
  <c r="F205" i="7"/>
  <c r="F116" i="7" s="1"/>
  <c r="G116" i="7" s="1"/>
  <c r="G124" i="7"/>
  <c r="G125" i="7"/>
  <c r="G126" i="7"/>
  <c r="G127" i="7"/>
  <c r="G19" i="1" l="1"/>
  <c r="G20" i="1"/>
  <c r="E30" i="3"/>
  <c r="E29" i="3"/>
  <c r="E34" i="3"/>
  <c r="E35" i="3"/>
  <c r="E33" i="3"/>
  <c r="E37" i="3"/>
  <c r="C22" i="5"/>
  <c r="C9" i="5"/>
  <c r="G229" i="7"/>
  <c r="F231" i="7"/>
  <c r="F230" i="7" s="1"/>
  <c r="F227" i="7" s="1"/>
  <c r="G227" i="7" s="1"/>
  <c r="G206" i="7"/>
  <c r="G204" i="7"/>
  <c r="G205" i="7"/>
  <c r="G137" i="7"/>
  <c r="G213" i="7"/>
  <c r="F343" i="7"/>
  <c r="E382" i="7"/>
  <c r="F382" i="7"/>
  <c r="G398" i="7"/>
  <c r="E47" i="7"/>
  <c r="G47" i="7" s="1"/>
  <c r="C39" i="11"/>
  <c r="D39" i="11" s="1"/>
  <c r="C54" i="11"/>
  <c r="C41" i="11"/>
  <c r="G231" i="7" l="1"/>
  <c r="G230" i="7"/>
  <c r="G382" i="7"/>
  <c r="C7" i="5"/>
  <c r="B7" i="5"/>
  <c r="C8" i="5"/>
  <c r="F60" i="7"/>
  <c r="F44" i="7"/>
  <c r="H20" i="1"/>
  <c r="H19" i="1"/>
  <c r="F400" i="7"/>
  <c r="C10" i="11"/>
  <c r="C13" i="11"/>
  <c r="C26" i="11"/>
  <c r="C11" i="11"/>
  <c r="E18" i="3"/>
  <c r="E17" i="3"/>
  <c r="E16" i="3"/>
  <c r="C38" i="11"/>
  <c r="F15" i="1"/>
  <c r="F18" i="1"/>
  <c r="F21" i="1" l="1"/>
  <c r="G387" i="7"/>
  <c r="G284" i="7" l="1"/>
  <c r="G279" i="7"/>
  <c r="G272" i="7"/>
  <c r="G271" i="7"/>
  <c r="G264" i="7"/>
  <c r="G257" i="7"/>
  <c r="G251" i="7"/>
  <c r="G244" i="7"/>
  <c r="G238" i="7"/>
  <c r="G224" i="7"/>
  <c r="G162" i="7"/>
  <c r="G164" i="7"/>
  <c r="G163" i="7"/>
  <c r="G154" i="7"/>
  <c r="G171" i="7"/>
  <c r="G170" i="7"/>
  <c r="G147" i="7"/>
  <c r="F146" i="7"/>
  <c r="G141" i="7"/>
  <c r="G140" i="7"/>
  <c r="G139" i="7"/>
  <c r="G138" i="7"/>
  <c r="G132" i="7"/>
  <c r="G123" i="7"/>
  <c r="G199" i="7"/>
  <c r="G198" i="7"/>
  <c r="G190" i="7"/>
  <c r="G191" i="7"/>
  <c r="G179" i="7"/>
  <c r="F212" i="7"/>
  <c r="G214" i="7"/>
  <c r="G292" i="7"/>
  <c r="G291" i="7"/>
  <c r="G306" i="7"/>
  <c r="G319" i="7"/>
  <c r="G318" i="7"/>
  <c r="G325" i="7"/>
  <c r="G332" i="7"/>
  <c r="G338" i="7"/>
  <c r="G349" i="7"/>
  <c r="G348" i="7"/>
  <c r="G356" i="7"/>
  <c r="G365" i="7"/>
  <c r="G371" i="7"/>
  <c r="G393" i="7"/>
  <c r="G405" i="7"/>
  <c r="G411" i="7"/>
  <c r="G419" i="7"/>
  <c r="F94" i="7"/>
  <c r="G95" i="7"/>
  <c r="G96" i="7"/>
  <c r="G110" i="7"/>
  <c r="G101" i="7"/>
  <c r="G54" i="7"/>
  <c r="G56" i="7"/>
  <c r="G53" i="7"/>
  <c r="G89" i="7"/>
  <c r="G83" i="7"/>
  <c r="G76" i="7"/>
  <c r="G71" i="7"/>
  <c r="G64" i="7"/>
  <c r="G42" i="7"/>
  <c r="E28" i="3" l="1"/>
  <c r="G18" i="1"/>
  <c r="G15" i="1"/>
  <c r="F28" i="1"/>
  <c r="G21" i="1" l="1"/>
  <c r="E15" i="3" l="1"/>
  <c r="G421" i="7"/>
  <c r="G420" i="7" s="1"/>
  <c r="G417" i="7" s="1"/>
  <c r="G416" i="7" s="1"/>
  <c r="G414" i="7" s="1"/>
  <c r="G413" i="7"/>
  <c r="G412" i="7" s="1"/>
  <c r="G409" i="7" s="1"/>
  <c r="G408" i="7" s="1"/>
  <c r="G407" i="7"/>
  <c r="G406" i="7" s="1"/>
  <c r="G403" i="7" s="1"/>
  <c r="G402" i="7" s="1"/>
  <c r="G401" i="7"/>
  <c r="G400" i="7"/>
  <c r="G395" i="7"/>
  <c r="G394" i="7" s="1"/>
  <c r="G391" i="7" s="1"/>
  <c r="G389" i="7"/>
  <c r="G390" i="7"/>
  <c r="G379" i="7"/>
  <c r="G378" i="7" s="1"/>
  <c r="G375" i="7" s="1"/>
  <c r="G374" i="7" s="1"/>
  <c r="G367" i="7"/>
  <c r="G366" i="7" s="1"/>
  <c r="G362" i="7" s="1"/>
  <c r="G361" i="7" s="1"/>
  <c r="G373" i="7"/>
  <c r="G372" i="7" s="1"/>
  <c r="G369" i="7" s="1"/>
  <c r="G368" i="7" s="1"/>
  <c r="G358" i="7"/>
  <c r="G357" i="7" s="1"/>
  <c r="G354" i="7" s="1"/>
  <c r="G353" i="7" s="1"/>
  <c r="G352" i="7"/>
  <c r="G351" i="7"/>
  <c r="G340" i="7"/>
  <c r="G339" i="7" s="1"/>
  <c r="G336" i="7" s="1"/>
  <c r="G335" i="7" s="1"/>
  <c r="G334" i="7"/>
  <c r="G333" i="7" s="1"/>
  <c r="G329" i="7" s="1"/>
  <c r="G328" i="7" s="1"/>
  <c r="G327" i="7"/>
  <c r="G326" i="7" s="1"/>
  <c r="G323" i="7" s="1"/>
  <c r="G322" i="7"/>
  <c r="G321" i="7"/>
  <c r="G313" i="7"/>
  <c r="G312" i="7" s="1"/>
  <c r="G310" i="7"/>
  <c r="G311" i="7"/>
  <c r="G309" i="7"/>
  <c r="G297" i="7"/>
  <c r="G296" i="7"/>
  <c r="G294" i="7"/>
  <c r="G293" i="7" s="1"/>
  <c r="G287" i="7"/>
  <c r="G286" i="7" s="1"/>
  <c r="G282" i="7" s="1"/>
  <c r="G285" i="7" s="1"/>
  <c r="G281" i="7"/>
  <c r="G280" i="7" s="1"/>
  <c r="G277" i="7" s="1"/>
  <c r="G276" i="7"/>
  <c r="G275" i="7" s="1"/>
  <c r="G274" i="7"/>
  <c r="G273" i="7" s="1"/>
  <c r="G266" i="7"/>
  <c r="G265" i="7" s="1"/>
  <c r="G262" i="7" s="1"/>
  <c r="G259" i="7"/>
  <c r="G260" i="7"/>
  <c r="G253" i="7"/>
  <c r="G252" i="7" s="1"/>
  <c r="G249" i="7" s="1"/>
  <c r="G247" i="7"/>
  <c r="G248" i="7"/>
  <c r="G240" i="7"/>
  <c r="G239" i="7" s="1"/>
  <c r="G234" i="7" s="1"/>
  <c r="G232" i="7" s="1"/>
  <c r="G226" i="7"/>
  <c r="G225" i="7" s="1"/>
  <c r="G222" i="7" s="1"/>
  <c r="G221" i="7"/>
  <c r="G220" i="7" s="1"/>
  <c r="G217" i="7" s="1"/>
  <c r="G216" i="7"/>
  <c r="G215" i="7" s="1"/>
  <c r="G209" i="7" s="1"/>
  <c r="G208" i="7"/>
  <c r="G207" i="7" s="1"/>
  <c r="G202" i="7" s="1"/>
  <c r="G201" i="7"/>
  <c r="G200" i="7" s="1"/>
  <c r="G194" i="7" s="1"/>
  <c r="G193" i="7"/>
  <c r="G192" i="7" s="1"/>
  <c r="G188" i="7" s="1"/>
  <c r="G187" i="7"/>
  <c r="G186" i="7" s="1"/>
  <c r="G182" i="7" s="1"/>
  <c r="G181" i="7"/>
  <c r="G180" i="7" s="1"/>
  <c r="G175" i="7" s="1"/>
  <c r="G173" i="7"/>
  <c r="G172" i="7" s="1"/>
  <c r="G167" i="7" s="1"/>
  <c r="G166" i="7"/>
  <c r="G165" i="7" s="1"/>
  <c r="G160" i="7" s="1"/>
  <c r="G159" i="7"/>
  <c r="G158" i="7" s="1"/>
  <c r="G150" i="7" s="1"/>
  <c r="G149" i="7"/>
  <c r="G148" i="7" s="1"/>
  <c r="G144" i="7" s="1"/>
  <c r="G143" i="7"/>
  <c r="G142" i="7" s="1"/>
  <c r="G135" i="7" s="1"/>
  <c r="G134" i="7"/>
  <c r="G133" i="7" s="1"/>
  <c r="G130" i="7" s="1"/>
  <c r="G129" i="7"/>
  <c r="G112" i="7"/>
  <c r="G111" i="7" s="1"/>
  <c r="G108" i="7" s="1"/>
  <c r="G107" i="7" s="1"/>
  <c r="G104" i="7"/>
  <c r="F103" i="7"/>
  <c r="F98" i="7" s="1"/>
  <c r="F97" i="7" s="1"/>
  <c r="E103" i="7"/>
  <c r="G106" i="7"/>
  <c r="G105" i="7"/>
  <c r="G92" i="7"/>
  <c r="G91" i="7"/>
  <c r="G85" i="7"/>
  <c r="G84" i="7" s="1"/>
  <c r="G81" i="7" s="1"/>
  <c r="G80" i="7" s="1"/>
  <c r="G79" i="7"/>
  <c r="G78" i="7" s="1"/>
  <c r="G74" i="7" s="1"/>
  <c r="G73" i="7"/>
  <c r="G72" i="7" s="1"/>
  <c r="G69" i="7" s="1"/>
  <c r="G68" i="7"/>
  <c r="G67" i="7" s="1"/>
  <c r="G62" i="7" s="1"/>
  <c r="G60" i="7"/>
  <c r="G59" i="7"/>
  <c r="G61" i="7"/>
  <c r="F43" i="7"/>
  <c r="F40" i="7" s="1"/>
  <c r="F39" i="7" s="1"/>
  <c r="G38" i="7"/>
  <c r="G37" i="7" s="1"/>
  <c r="G33" i="7" s="1"/>
  <c r="G35" i="7" s="1"/>
  <c r="F67" i="7"/>
  <c r="F62" i="7" s="1"/>
  <c r="F72" i="7"/>
  <c r="F69" i="7" s="1"/>
  <c r="F84" i="7"/>
  <c r="F81" i="7" s="1"/>
  <c r="F80" i="7" s="1"/>
  <c r="F90" i="7"/>
  <c r="F87" i="7" s="1"/>
  <c r="F86" i="7" s="1"/>
  <c r="F111" i="7"/>
  <c r="F108" i="7" s="1"/>
  <c r="F107" i="7" s="1"/>
  <c r="F128" i="7"/>
  <c r="F119" i="7" s="1"/>
  <c r="G128" i="7"/>
  <c r="G119" i="7" s="1"/>
  <c r="F133" i="7"/>
  <c r="F130" i="7" s="1"/>
  <c r="F148" i="7"/>
  <c r="F144" i="7" s="1"/>
  <c r="F158" i="7"/>
  <c r="F150" i="7" s="1"/>
  <c r="F160" i="7"/>
  <c r="F172" i="7"/>
  <c r="F167" i="7" s="1"/>
  <c r="F180" i="7"/>
  <c r="F175" i="7" s="1"/>
  <c r="F186" i="7"/>
  <c r="F182" i="7" s="1"/>
  <c r="F192" i="7"/>
  <c r="F188" i="7" s="1"/>
  <c r="F200" i="7"/>
  <c r="F194" i="7" s="1"/>
  <c r="F207" i="7"/>
  <c r="F202" i="7" s="1"/>
  <c r="F215" i="7"/>
  <c r="F209" i="7" s="1"/>
  <c r="F220" i="7"/>
  <c r="F217" i="7" s="1"/>
  <c r="F225" i="7"/>
  <c r="F222" i="7" s="1"/>
  <c r="F239" i="7"/>
  <c r="F234" i="7" s="1"/>
  <c r="F252" i="7"/>
  <c r="F249" i="7" s="1"/>
  <c r="F265" i="7"/>
  <c r="F262" i="7" s="1"/>
  <c r="F273" i="7"/>
  <c r="F275" i="7"/>
  <c r="F286" i="7"/>
  <c r="F282" i="7" s="1"/>
  <c r="F293" i="7"/>
  <c r="F295" i="7"/>
  <c r="F308" i="7"/>
  <c r="F312" i="7"/>
  <c r="F320" i="7"/>
  <c r="F315" i="7" s="1"/>
  <c r="F326" i="7"/>
  <c r="F323" i="7" s="1"/>
  <c r="F333" i="7"/>
  <c r="F329" i="7" s="1"/>
  <c r="F328" i="7" s="1"/>
  <c r="F339" i="7"/>
  <c r="F336" i="7" s="1"/>
  <c r="F335" i="7" s="1"/>
  <c r="F350" i="7"/>
  <c r="F346" i="7" s="1"/>
  <c r="F345" i="7" s="1"/>
  <c r="F357" i="7"/>
  <c r="F354" i="7" s="1"/>
  <c r="F353" i="7" s="1"/>
  <c r="F366" i="7"/>
  <c r="F362" i="7" s="1"/>
  <c r="F361" i="7" s="1"/>
  <c r="F372" i="7"/>
  <c r="F369" i="7" s="1"/>
  <c r="F368" i="7" s="1"/>
  <c r="F378" i="7"/>
  <c r="F394" i="7"/>
  <c r="F391" i="7" s="1"/>
  <c r="F399" i="7"/>
  <c r="F396" i="7" s="1"/>
  <c r="F406" i="7"/>
  <c r="F403" i="7" s="1"/>
  <c r="F402" i="7" s="1"/>
  <c r="F412" i="7"/>
  <c r="F409" i="7" s="1"/>
  <c r="F408" i="7" s="1"/>
  <c r="F420" i="7"/>
  <c r="F417" i="7" s="1"/>
  <c r="F416" i="7" s="1"/>
  <c r="F414" i="7" s="1"/>
  <c r="G32" i="7"/>
  <c r="G31" i="7" s="1"/>
  <c r="G28" i="7" s="1"/>
  <c r="F31" i="7"/>
  <c r="F28" i="7" s="1"/>
  <c r="G27" i="7"/>
  <c r="G26" i="7"/>
  <c r="F25" i="7"/>
  <c r="G20" i="7"/>
  <c r="G21" i="7"/>
  <c r="G19" i="7"/>
  <c r="F15" i="7"/>
  <c r="F232" i="7" l="1"/>
  <c r="F237" i="7"/>
  <c r="F375" i="7"/>
  <c r="F374" i="7" s="1"/>
  <c r="F359" i="7" s="1"/>
  <c r="F377" i="7"/>
  <c r="G399" i="7"/>
  <c r="G396" i="7" s="1"/>
  <c r="G295" i="7"/>
  <c r="F246" i="7"/>
  <c r="F242" i="7" s="1"/>
  <c r="F241" i="7" s="1"/>
  <c r="G320" i="7"/>
  <c r="G315" i="7" s="1"/>
  <c r="G314" i="7" s="1"/>
  <c r="G308" i="7"/>
  <c r="G388" i="7"/>
  <c r="G384" i="7" s="1"/>
  <c r="F280" i="7"/>
  <c r="F277" i="7" s="1"/>
  <c r="F78" i="7"/>
  <c r="F74" i="7" s="1"/>
  <c r="F258" i="7"/>
  <c r="F255" i="7" s="1"/>
  <c r="F254" i="7" s="1"/>
  <c r="F142" i="7"/>
  <c r="F135" i="7" s="1"/>
  <c r="F118" i="7" s="1"/>
  <c r="G350" i="7"/>
  <c r="G346" i="7" s="1"/>
  <c r="G345" i="7" s="1"/>
  <c r="G341" i="7" s="1"/>
  <c r="F388" i="7"/>
  <c r="F384" i="7" s="1"/>
  <c r="F383" i="7" s="1"/>
  <c r="F380" i="7" s="1"/>
  <c r="F303" i="7"/>
  <c r="F302" i="7" s="1"/>
  <c r="G103" i="7"/>
  <c r="G98" i="7" s="1"/>
  <c r="G97" i="7" s="1"/>
  <c r="G93" i="7" s="1"/>
  <c r="G18" i="7"/>
  <c r="G15" i="7" s="1"/>
  <c r="F289" i="7"/>
  <c r="F288" i="7" s="1"/>
  <c r="F58" i="7"/>
  <c r="F51" i="7" s="1"/>
  <c r="G258" i="7"/>
  <c r="G255" i="7" s="1"/>
  <c r="G254" i="7" s="1"/>
  <c r="F22" i="7"/>
  <c r="F24" i="7"/>
  <c r="G303" i="7"/>
  <c r="G302" i="7" s="1"/>
  <c r="G289" i="7"/>
  <c r="G288" i="7" s="1"/>
  <c r="F267" i="7"/>
  <c r="F261" i="7" s="1"/>
  <c r="G267" i="7"/>
  <c r="G261" i="7" s="1"/>
  <c r="G246" i="7"/>
  <c r="G242" i="7" s="1"/>
  <c r="G241" i="7" s="1"/>
  <c r="G90" i="7"/>
  <c r="G87" i="7" s="1"/>
  <c r="G86" i="7" s="1"/>
  <c r="F37" i="7"/>
  <c r="F33" i="7" s="1"/>
  <c r="F35" i="7" s="1"/>
  <c r="G44" i="7"/>
  <c r="G43" i="7" s="1"/>
  <c r="G40" i="7" s="1"/>
  <c r="G39" i="7" s="1"/>
  <c r="G58" i="7"/>
  <c r="G51" i="7" s="1"/>
  <c r="G50" i="7" s="1"/>
  <c r="G118" i="7"/>
  <c r="F314" i="7"/>
  <c r="G359" i="7"/>
  <c r="F341" i="7"/>
  <c r="F93" i="7"/>
  <c r="G25" i="7"/>
  <c r="G22" i="7" s="1"/>
  <c r="G43" i="6"/>
  <c r="F50" i="7" l="1"/>
  <c r="F46" i="7" s="1"/>
  <c r="F12" i="7"/>
  <c r="G237" i="7"/>
  <c r="F115" i="7"/>
  <c r="G115" i="7" s="1"/>
  <c r="G377" i="7"/>
  <c r="F360" i="7"/>
  <c r="G14" i="7"/>
  <c r="G11" i="7" s="1"/>
  <c r="G10" i="7" s="1"/>
  <c r="G383" i="7"/>
  <c r="G380" i="7" s="1"/>
  <c r="G386" i="7"/>
  <c r="F386" i="7" s="1"/>
  <c r="F381" i="7" s="1"/>
  <c r="G298" i="7"/>
  <c r="F298" i="7"/>
  <c r="F14" i="7"/>
  <c r="F11" i="7" s="1"/>
  <c r="F10" i="7" s="1"/>
  <c r="G46" i="7"/>
  <c r="G24" i="7"/>
  <c r="F113" i="7"/>
  <c r="G113" i="7"/>
  <c r="F42" i="6"/>
  <c r="G42" i="6"/>
  <c r="E42" i="6"/>
  <c r="G45" i="7" l="1"/>
  <c r="G9" i="7" s="1"/>
  <c r="F45" i="7"/>
  <c r="F9" i="7" s="1"/>
  <c r="D42" i="5"/>
  <c r="D39" i="5"/>
  <c r="D35" i="5"/>
  <c r="D36" i="5"/>
  <c r="D37" i="5"/>
  <c r="D34" i="5"/>
  <c r="D30" i="5"/>
  <c r="D31" i="5"/>
  <c r="D32" i="5"/>
  <c r="D29" i="5"/>
  <c r="D27" i="5"/>
  <c r="D23" i="5"/>
  <c r="D25" i="5"/>
  <c r="D19" i="5"/>
  <c r="D13" i="5"/>
  <c r="D11" i="5"/>
  <c r="D47" i="11"/>
  <c r="D48" i="11"/>
  <c r="D49" i="11"/>
  <c r="D50" i="11"/>
  <c r="D46" i="11"/>
  <c r="D44" i="11"/>
  <c r="D40" i="11"/>
  <c r="C17" i="11"/>
  <c r="D26" i="11"/>
  <c r="D19" i="11"/>
  <c r="D20" i="11"/>
  <c r="D21" i="11"/>
  <c r="D22" i="11"/>
  <c r="D18" i="11"/>
  <c r="D16" i="11"/>
  <c r="F22" i="3"/>
  <c r="F18" i="3"/>
  <c r="F19" i="3"/>
  <c r="F20" i="3"/>
  <c r="F16" i="3"/>
  <c r="F38" i="3"/>
  <c r="F30" i="3"/>
  <c r="F31" i="3"/>
  <c r="F32" i="3"/>
  <c r="F33" i="3"/>
  <c r="F34" i="3"/>
  <c r="F35" i="3"/>
  <c r="F29" i="3"/>
  <c r="F28" i="3" l="1"/>
  <c r="H34" i="1"/>
  <c r="H17" i="1"/>
  <c r="E415" i="7"/>
  <c r="G415" i="7" s="1"/>
  <c r="E381" i="7"/>
  <c r="G381" i="7" s="1"/>
  <c r="E360" i="7"/>
  <c r="G360" i="7" s="1"/>
  <c r="E344" i="7"/>
  <c r="G344" i="7" s="1"/>
  <c r="E343" i="7"/>
  <c r="G343" i="7" s="1"/>
  <c r="E300" i="7"/>
  <c r="G300" i="7" s="1"/>
  <c r="E299" i="7"/>
  <c r="G299" i="7" s="1"/>
  <c r="E49" i="7" l="1"/>
  <c r="G49" i="7" s="1"/>
  <c r="E13" i="7"/>
  <c r="G13" i="7" s="1"/>
  <c r="E12" i="7"/>
  <c r="G12" i="7" s="1"/>
  <c r="D54" i="11" l="1"/>
  <c r="E102" i="7"/>
  <c r="E94" i="7" s="1"/>
  <c r="E307" i="7"/>
  <c r="D13" i="11"/>
  <c r="B38" i="11"/>
  <c r="E57" i="7"/>
  <c r="G57" i="7" s="1"/>
  <c r="B51" i="11"/>
  <c r="B23" i="11"/>
  <c r="G122" i="7"/>
  <c r="G94" i="7" l="1"/>
  <c r="G102" i="7"/>
  <c r="G55" i="7"/>
  <c r="E301" i="7"/>
  <c r="G301" i="7" s="1"/>
  <c r="G307" i="7"/>
  <c r="D41" i="11"/>
  <c r="D38" i="11" s="1"/>
  <c r="B17" i="11"/>
  <c r="D23" i="11"/>
  <c r="D17" i="11" s="1"/>
  <c r="B45" i="11"/>
  <c r="D51" i="11"/>
  <c r="E48" i="7"/>
  <c r="G48" i="7" s="1"/>
  <c r="C45" i="11" l="1"/>
  <c r="D45" i="11"/>
  <c r="D53" i="11"/>
  <c r="D52" i="11" s="1"/>
  <c r="D22" i="5"/>
  <c r="D25" i="11"/>
  <c r="E36" i="3"/>
  <c r="C28" i="5"/>
  <c r="D28" i="5"/>
  <c r="B28" i="5"/>
  <c r="C33" i="5"/>
  <c r="D33" i="5"/>
  <c r="B33" i="5"/>
  <c r="C38" i="5"/>
  <c r="D40" i="5"/>
  <c r="C18" i="5"/>
  <c r="B24" i="5"/>
  <c r="D24" i="5" s="1"/>
  <c r="D15" i="5"/>
  <c r="D16" i="5"/>
  <c r="B41" i="5"/>
  <c r="D41" i="5" s="1"/>
  <c r="D17" i="5"/>
  <c r="D9" i="5"/>
  <c r="D7" i="5" s="1"/>
  <c r="D8" i="5"/>
  <c r="F17" i="3" l="1"/>
  <c r="F15" i="3" s="1"/>
  <c r="D15" i="3"/>
  <c r="H18" i="1"/>
  <c r="H16" i="1"/>
  <c r="H15" i="1" s="1"/>
  <c r="D36" i="3"/>
  <c r="F37" i="3"/>
  <c r="F36" i="3" s="1"/>
  <c r="F27" i="3" s="1"/>
  <c r="D38" i="5"/>
  <c r="D14" i="5"/>
  <c r="B18" i="5"/>
  <c r="D20" i="5"/>
  <c r="D18" i="5" s="1"/>
  <c r="B14" i="5"/>
  <c r="C14" i="5"/>
  <c r="C21" i="5"/>
  <c r="D21" i="5"/>
  <c r="B38" i="5"/>
  <c r="B21" i="5"/>
  <c r="C52" i="11"/>
  <c r="E31" i="7"/>
  <c r="E28" i="7" s="1"/>
  <c r="E37" i="7"/>
  <c r="E33" i="7" s="1"/>
  <c r="E58" i="7"/>
  <c r="E180" i="7"/>
  <c r="E175" i="7" s="1"/>
  <c r="E192" i="7"/>
  <c r="E188" i="7" s="1"/>
  <c r="E320" i="7"/>
  <c r="F36" i="1" l="1"/>
  <c r="H21" i="1"/>
  <c r="D12" i="11"/>
  <c r="D11" i="11" l="1"/>
  <c r="D10" i="11" s="1"/>
  <c r="F29" i="1"/>
  <c r="B10" i="5" l="1"/>
  <c r="C10" i="5"/>
  <c r="D10" i="5"/>
  <c r="B52" i="11"/>
  <c r="B26" i="5" l="1"/>
  <c r="C26" i="5"/>
  <c r="D26" i="5"/>
  <c r="D12" i="5"/>
  <c r="B12" i="5"/>
  <c r="B6" i="5" s="1"/>
  <c r="C12" i="5"/>
  <c r="D6" i="5" l="1"/>
  <c r="C6" i="5"/>
  <c r="B43" i="11"/>
  <c r="B37" i="11" s="1"/>
  <c r="C43" i="11"/>
  <c r="D43" i="11"/>
  <c r="D37" i="11" s="1"/>
  <c r="B24" i="11"/>
  <c r="C24" i="11"/>
  <c r="D24" i="11"/>
  <c r="B15" i="11"/>
  <c r="C15" i="11"/>
  <c r="D15" i="11"/>
  <c r="B9" i="11" l="1"/>
  <c r="C37" i="11"/>
  <c r="D9" i="11"/>
  <c r="C9" i="11"/>
  <c r="E420" i="7" l="1"/>
  <c r="E412" i="7"/>
  <c r="E406" i="7"/>
  <c r="E399" i="7"/>
  <c r="E394" i="7"/>
  <c r="E388" i="7"/>
  <c r="E378" i="7"/>
  <c r="E372" i="7"/>
  <c r="E366" i="7"/>
  <c r="E357" i="7"/>
  <c r="E350" i="7"/>
  <c r="E339" i="7"/>
  <c r="E333" i="7"/>
  <c r="E326" i="7"/>
  <c r="E323" i="7" s="1"/>
  <c r="E312" i="7"/>
  <c r="E308" i="7"/>
  <c r="E295" i="7"/>
  <c r="E293" i="7"/>
  <c r="E286" i="7"/>
  <c r="E282" i="7" s="1"/>
  <c r="E280" i="7"/>
  <c r="E277" i="7" s="1"/>
  <c r="E275" i="7"/>
  <c r="E273" i="7"/>
  <c r="E265" i="7"/>
  <c r="E258" i="7"/>
  <c r="E252" i="7"/>
  <c r="E249" i="7" s="1"/>
  <c r="E246" i="7"/>
  <c r="E239" i="7"/>
  <c r="E225" i="7"/>
  <c r="E220" i="7"/>
  <c r="E217" i="7" s="1"/>
  <c r="E219" i="7" s="1"/>
  <c r="E215" i="7"/>
  <c r="E209" i="7" s="1"/>
  <c r="E207" i="7"/>
  <c r="E200" i="7"/>
  <c r="E186" i="7"/>
  <c r="E172" i="7"/>
  <c r="E165" i="7"/>
  <c r="E158" i="7"/>
  <c r="E150" i="7" s="1"/>
  <c r="E148" i="7"/>
  <c r="E144" i="7" s="1"/>
  <c r="E142" i="7"/>
  <c r="E135" i="7" s="1"/>
  <c r="E133" i="7"/>
  <c r="E130" i="7" s="1"/>
  <c r="E128" i="7"/>
  <c r="E111" i="7"/>
  <c r="E108" i="7" s="1"/>
  <c r="E98" i="7"/>
  <c r="E90" i="7"/>
  <c r="E87" i="7" s="1"/>
  <c r="E84" i="7"/>
  <c r="E78" i="7"/>
  <c r="E74" i="7" s="1"/>
  <c r="E72" i="7"/>
  <c r="E69" i="7" s="1"/>
  <c r="G219" i="7" l="1"/>
  <c r="E67" i="7"/>
  <c r="E62" i="7" s="1"/>
  <c r="E51" i="7"/>
  <c r="E43" i="7"/>
  <c r="E40" i="7" s="1"/>
  <c r="E25" i="7"/>
  <c r="E22" i="7" s="1"/>
  <c r="E18" i="7"/>
  <c r="E39" i="7" l="1"/>
  <c r="E50" i="7"/>
  <c r="F45" i="1" l="1"/>
  <c r="G42" i="1" s="1"/>
  <c r="G45" i="1" s="1"/>
  <c r="H42" i="1" s="1"/>
  <c r="H45" i="1" s="1"/>
  <c r="G28" i="1"/>
  <c r="G36" i="1" l="1"/>
  <c r="G29" i="1"/>
  <c r="H28" i="1"/>
  <c r="D28" i="3"/>
  <c r="E289" i="7"/>
  <c r="E262" i="7"/>
  <c r="E222" i="7"/>
  <c r="E194" i="7"/>
  <c r="E202" i="7"/>
  <c r="H29" i="1" l="1"/>
  <c r="H36" i="1"/>
  <c r="D27" i="3"/>
  <c r="E288" i="7"/>
  <c r="E417" i="7" l="1"/>
  <c r="E409" i="7"/>
  <c r="E403" i="7"/>
  <c r="E402" i="7" s="1"/>
  <c r="E408" i="7" l="1"/>
  <c r="E416" i="7"/>
  <c r="E414" i="7" s="1"/>
  <c r="E396" i="7" l="1"/>
  <c r="E391" i="7"/>
  <c r="E384" i="7"/>
  <c r="E375" i="7"/>
  <c r="E369" i="7"/>
  <c r="E362" i="7"/>
  <c r="E354" i="7"/>
  <c r="E361" i="7" l="1"/>
  <c r="E353" i="7"/>
  <c r="E383" i="7"/>
  <c r="E380" i="7" s="1"/>
  <c r="E374" i="7"/>
  <c r="E368" i="7"/>
  <c r="E346" i="7"/>
  <c r="E336" i="7"/>
  <c r="E329" i="7"/>
  <c r="E315" i="7"/>
  <c r="E267" i="7"/>
  <c r="E261" i="7" s="1"/>
  <c r="E255" i="7"/>
  <c r="E242" i="7"/>
  <c r="E241" i="7" s="1"/>
  <c r="E234" i="7"/>
  <c r="E182" i="7"/>
  <c r="E174" i="7" s="1"/>
  <c r="E167" i="7"/>
  <c r="E160" i="7"/>
  <c r="E119" i="7"/>
  <c r="E107" i="7"/>
  <c r="E97" i="7"/>
  <c r="E86" i="7"/>
  <c r="E81" i="7"/>
  <c r="E15" i="7"/>
  <c r="E14" i="7" s="1"/>
  <c r="E93" i="7" l="1"/>
  <c r="E11" i="7"/>
  <c r="E10" i="7" s="1"/>
  <c r="E359" i="7"/>
  <c r="E254" i="7"/>
  <c r="E232" i="7"/>
  <c r="E80" i="7"/>
  <c r="E335" i="7"/>
  <c r="E328" i="7"/>
  <c r="E314" i="7"/>
  <c r="E118" i="7"/>
  <c r="E345" i="7"/>
  <c r="E341" i="7" s="1"/>
  <c r="E303" i="7"/>
  <c r="E46" i="7" l="1"/>
  <c r="E302" i="7"/>
  <c r="E298" i="7" s="1"/>
  <c r="E113" i="7"/>
  <c r="E45" i="7" l="1"/>
  <c r="E9" i="7" s="1"/>
  <c r="E27" i="3" l="1"/>
  <c r="D21" i="3"/>
  <c r="D14" i="3" s="1"/>
  <c r="E21" i="3"/>
  <c r="E14" i="3" s="1"/>
  <c r="F21" i="3"/>
  <c r="F14" i="3" s="1"/>
</calcChain>
</file>

<file path=xl/sharedStrings.xml><?xml version="1.0" encoding="utf-8"?>
<sst xmlns="http://schemas.openxmlformats.org/spreadsheetml/2006/main" count="659" uniqueCount="325">
  <si>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</si>
  <si>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</si>
  <si>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</si>
  <si>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</si>
  <si>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</si>
  <si>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</si>
  <si>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</si>
  <si>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</si>
  <si>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</si>
  <si>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</si>
  <si>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</si>
  <si>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</si>
  <si>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</si>
  <si>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</si>
  <si>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</si>
  <si>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</si>
  <si>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</si>
  <si>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</si>
  <si>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</si>
  <si>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</si>
  <si>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</si>
  <si>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</si>
  <si>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</si>
  <si>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UKUPNI RASHODI</t>
  </si>
  <si>
    <t>01 Opće javne usluge</t>
  </si>
  <si>
    <t>04 Ekonomski poslovi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</si>
  <si>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</si>
  <si>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</si>
  <si>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</si>
  <si>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</si>
  <si>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</si>
  <si>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</si>
  <si>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</si>
  <si>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</si>
  <si>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</si>
  <si>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</si>
  <si>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</si>
  <si>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</si>
  <si>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</si>
  <si>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Rashodi za nabavu proizvedene dugotrajne imovine</t>
  </si>
  <si>
    <t>Prihodi od imovine</t>
  </si>
  <si>
    <t>Naziv</t>
  </si>
  <si>
    <t xml:space="preserve">Pomoći iz inozemstva i od subjekata unutar općeg proračuna </t>
  </si>
  <si>
    <t>Prihodi od prodaje proizvedene dugotrajne imovine</t>
  </si>
  <si>
    <t xml:space="preserve">Prihodi od upravnih i administrativnih pristojbi, pristojbi po posebnim propisima i naknada </t>
  </si>
  <si>
    <t xml:space="preserve">Prihodi od prodaje proizvoda i robe te pruženih usluga, donacija te povrati po protestiranim jamstvima </t>
  </si>
  <si>
    <t>Subvencije</t>
  </si>
  <si>
    <t>Pomoći dane u inozemstvo i unutar općeg proračuna</t>
  </si>
  <si>
    <t xml:space="preserve">Naknade građanima i kućanstvima na temelju osiguranja i druge naknade </t>
  </si>
  <si>
    <t>Ostali rashodi</t>
  </si>
  <si>
    <t xml:space="preserve">Rashodi za dodatna ulaganja na nefinancijskoj imovini </t>
  </si>
  <si>
    <t>03 Javni red i sigurnost</t>
  </si>
  <si>
    <t>05 Zaštita okoliša</t>
  </si>
  <si>
    <t>06 Usluge unaprjeđenja stanovanja i zajednice</t>
  </si>
  <si>
    <t>02 Obrana</t>
  </si>
  <si>
    <t>07 Zdravstvo</t>
  </si>
  <si>
    <t>08 Rekreacija, kultura i religija</t>
  </si>
  <si>
    <t>09 Obrazovanje</t>
  </si>
  <si>
    <t>0911 Predškolsko obrazovanje</t>
  </si>
  <si>
    <t>0912 Osnovnoškolsko obrazovanje</t>
  </si>
  <si>
    <t>092 Srednjoškolsko obrazovanje</t>
  </si>
  <si>
    <t>094 Visoka naobrazba</t>
  </si>
  <si>
    <t>10 Socijalna zaštita</t>
  </si>
  <si>
    <t>RAZDJEL 001 PREDSTAVNIČKA I IZVRŠNA TIJELA</t>
  </si>
  <si>
    <t xml:space="preserve">GLAVA 00101:Predstavnička i izvršna tijela </t>
  </si>
  <si>
    <t>RAZDJEL 002 JEDINSTVENI UPRAVNI ODJEL</t>
  </si>
  <si>
    <t>GLAVA 00201: Jedinstveni upravni odjel</t>
  </si>
  <si>
    <t>GLAVA 00202: Poljoprivreda i poduzetništvo</t>
  </si>
  <si>
    <t>i stočarstva</t>
  </si>
  <si>
    <t xml:space="preserve">GLAVA 00203: Prostorno planiranje, uređenje </t>
  </si>
  <si>
    <t>i komunalne djelatnosti</t>
  </si>
  <si>
    <t>odvodnje i zaštite voda</t>
  </si>
  <si>
    <t>GLAVA 00204: Odgoj i obrazovanje</t>
  </si>
  <si>
    <t>Osnovnoj školi</t>
  </si>
  <si>
    <t>srednjih škola</t>
  </si>
  <si>
    <t xml:space="preserve">GLAVA 00205: ORGANIZACIJA I PROVOĐENJE ZAŠTITE </t>
  </si>
  <si>
    <t>I SPAŠAVANJA</t>
  </si>
  <si>
    <t>GLAVA 00206: REKREACIJA, KULTURA, RELIGIJA</t>
  </si>
  <si>
    <t>sportskih udruga</t>
  </si>
  <si>
    <t>GLAVA 00207: ZDRAVSTVO I SOCIJALNA SKRB</t>
  </si>
  <si>
    <t xml:space="preserve">Rashodi za nabavu proizvedene dugotrajne imovine </t>
  </si>
  <si>
    <t>vodovoda odvodnje</t>
  </si>
  <si>
    <t>Rashodi za dodatna ulaganja na nefinancijskoj imovini</t>
  </si>
  <si>
    <t>Financijski rashodi</t>
  </si>
  <si>
    <t>UKUPNO RASHODI I IZDACI</t>
  </si>
  <si>
    <t>01</t>
  </si>
  <si>
    <t>EUR</t>
  </si>
  <si>
    <t xml:space="preserve">C) PRENESENI VIŠAK ILI PRENESENI MANJAK </t>
  </si>
  <si>
    <t>8 PRIMICI OD FINANCIJSKE IMOVINE I ZADUŽIVANJA</t>
  </si>
  <si>
    <t>5 IZDACI ZA FINANCIJSKU IMOVINU I OTPLATE ZAJMOVA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</si>
  <si>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</si>
  <si>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</si>
  <si>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</si>
  <si>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</si>
  <si>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</si>
  <si>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EKONOMSKOJ KLASIFIKACIJI</t>
  </si>
  <si>
    <t xml:space="preserve">RASHODI POSLOVANJA PREMA EKONOMSKOJ KLASIFIKACIJI </t>
  </si>
  <si>
    <t>PRIHODI POSLOVANJA PREMA IZVORIMA FINANCIRANJA</t>
  </si>
  <si>
    <t>RASHODI POSLOVANJA PREMA IZVORIMA FINANCIRANJA</t>
  </si>
  <si>
    <t>B. RAČUN FINANCIRANJA PREMA EKONOMSKOJ KLASIFIKACIJI</t>
  </si>
  <si>
    <t>B. RAČUN FINANCIRANJA PREMA IZVORIMA FINANCIRANJA</t>
  </si>
  <si>
    <t xml:space="preserve">011 Izvršna i zakonodavna tijela </t>
  </si>
  <si>
    <t>016 Opće usluge koje nisu drugdje svrstane</t>
  </si>
  <si>
    <t>042 Poljoprivreda, šumarstvo, ribarstvo i lov</t>
  </si>
  <si>
    <t>041 Opći, ekonomski, trgovački i poslovi vezani uz rad</t>
  </si>
  <si>
    <t>Program 1000: Predstavnička i izvršna vlast</t>
  </si>
  <si>
    <t>Program 1002: Opći, upravni i financ. računovod. poslovi</t>
  </si>
  <si>
    <t xml:space="preserve">Funkcijska klasifikacija 011 Izvršna i zakonodavna tijela </t>
  </si>
  <si>
    <t xml:space="preserve">Funkcijska klasifikacija 016 Opće usluge koje nisu drugdje svrstane </t>
  </si>
  <si>
    <t>Program 1003: Razvoj i sigurnost prometa</t>
  </si>
  <si>
    <t xml:space="preserve">Program 1004: Zapošljavanje osoba na javnim radovima </t>
  </si>
  <si>
    <t>Program 1005: Unaprjeđenje poljoprivrede</t>
  </si>
  <si>
    <t>Program 1006: Unaprjeđenje razvoja turizma</t>
  </si>
  <si>
    <t>Program 1008: Građenje komunalne infrastrukture</t>
  </si>
  <si>
    <t xml:space="preserve">Program 1009: Razvoj i upravljanje sustavom vodoopskrbe, </t>
  </si>
  <si>
    <t>Program 1010: Zaštita i uređenje okoliša</t>
  </si>
  <si>
    <t>Program 1011: Veterinarska zaštita okoliša</t>
  </si>
  <si>
    <t>Program 1012: Izgradnja i održav. ostale infrastrukture</t>
  </si>
  <si>
    <t>Program 1013: Izgradnja i održavanje turističke infrastrukt.</t>
  </si>
  <si>
    <t>Program 1014: Predškolski odgoj</t>
  </si>
  <si>
    <t>Program 1015: Osnovnoškolsko obrazovanje</t>
  </si>
  <si>
    <t>Program 1016: Srednjoškolsko obrazovanje</t>
  </si>
  <si>
    <t>Program 1017: Visoko obrazovanje</t>
  </si>
  <si>
    <t>Program 1018: Protupožarna zaštita</t>
  </si>
  <si>
    <t>Program 1019: Civilna zaštita</t>
  </si>
  <si>
    <t>Program 1020: Javne potrebe u sportu</t>
  </si>
  <si>
    <t>Program 1021: Javne potrebe u kulturi</t>
  </si>
  <si>
    <t>Program 1023: Pomoć obiteljima i kućanstvima</t>
  </si>
  <si>
    <t>Program 1024: Humanitarna skrb kroz udruge građana</t>
  </si>
  <si>
    <t>Program 1025: Primarna zdravstvena zaštita</t>
  </si>
  <si>
    <t>Program 1026: Djelatnost udruga građana</t>
  </si>
  <si>
    <t>Funkcijska klasifikacija 045 Cestovni promet</t>
  </si>
  <si>
    <t>Funkcijska klasifikacija 062 Razvoj zajednice</t>
  </si>
  <si>
    <t>Funkcijska klasifikacija 042 Poljoprivreda, šumarstvo, ribarstvo i lov</t>
  </si>
  <si>
    <t>Funkcijska klasifikacija 041 Opći, ekonomski, trgovački i poslovi vezani uz rad</t>
  </si>
  <si>
    <t>Funkcijska klasifikacija 064 Ulična rasvjeta</t>
  </si>
  <si>
    <t>Funkcijska klasifikacija 062  Razvoj zajednice</t>
  </si>
  <si>
    <t>Funkcijska klasifikacija 063 Opskrba vodom</t>
  </si>
  <si>
    <t>Funkcijska klasifikacija 056 poslovi i usluge zaštite okoliša koji nisu drugdje svrstani</t>
  </si>
  <si>
    <t>Funkcijska klasifikacija 051 Gospodarenje otpadom</t>
  </si>
  <si>
    <t>Funkcijska klasifikacija 056 Poslovi i usluge zaštite okoliša koji nisu drugdje svrstani</t>
  </si>
  <si>
    <t>Funkcijska klasifikacija 066 Rashodi vezani za stanovanje i kom. pogodnosti koji nisu drugdje svrstani</t>
  </si>
  <si>
    <t xml:space="preserve">Funkcijska klasifikacija 091 Predškolsko obrazovanje </t>
  </si>
  <si>
    <t xml:space="preserve">Funkcijska klasifikacija 092 Osnovnoškolsko obrazovanje </t>
  </si>
  <si>
    <t>Funkcijska klasifikacija 094 Visoka naobrazba</t>
  </si>
  <si>
    <t>Funkcijska klasifikacija 032 Usluge protupožarne zaštite</t>
  </si>
  <si>
    <t>Funkcijska klasifikacija 022 Civilna obrana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</si>
  <si>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</si>
  <si>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</si>
  <si>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</si>
  <si>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104 Obitelj i djeca</t>
  </si>
  <si>
    <t>Funkcijska klasifikacija 102 Starost</t>
  </si>
  <si>
    <t>Funkcijska klasifikacija 107 Socijalna pomoć stanovništvu koje nije obuhvaćeno redovnim socijalnim programima</t>
  </si>
  <si>
    <t>Funkcijska klasifikacija 072 Službe za vanjske pacijente</t>
  </si>
  <si>
    <t>Funkcijska klasifikacija 086 Rashodi za rekreaciju, kulturu i religiju koji nisu drugdje svrstani</t>
  </si>
  <si>
    <t>Članak 1.</t>
  </si>
  <si>
    <t>Članak 2.</t>
  </si>
  <si>
    <t>UKUPNO PRIHODI</t>
  </si>
  <si>
    <t>UKUPNO RASHODI</t>
  </si>
  <si>
    <t>C. PRENESENI VIŠAK ILI PRENESENI MANJAK</t>
  </si>
  <si>
    <t>Vlastiti izvori</t>
  </si>
  <si>
    <t>Rezultat poslovanja</t>
  </si>
  <si>
    <t>Članak 3.</t>
  </si>
  <si>
    <t>Članak 4.</t>
  </si>
  <si>
    <t>Članak 5.</t>
  </si>
  <si>
    <t>Program 1022: Sufinanciranje vjerskih zajednica</t>
  </si>
  <si>
    <t xml:space="preserve">Funkcijska klasifikacija 093 Srednjoškolsko obrazovanje </t>
  </si>
  <si>
    <t xml:space="preserve">Aktivnost A100002 Općinsko vijeće i radna tijela Općinskog vijeća </t>
  </si>
  <si>
    <t>Aktivnost A100201 Redovni rad Jedinstvenog upravnog odjela</t>
  </si>
  <si>
    <t xml:space="preserve">Aktivnost A100203 - Izrada dokumentacije </t>
  </si>
  <si>
    <t>Aktivnost A100205 Nabava opreme i namještaja</t>
  </si>
  <si>
    <t xml:space="preserve">Kapitalni projekt KP100301 Sufinanciranje ŽUC </t>
  </si>
  <si>
    <t xml:space="preserve">Aktivnost A100401 Redovni rad osoba na javnim radovima </t>
  </si>
  <si>
    <t xml:space="preserve">Aktivnost A100501 Poticanje poljoprivredne proizvodnje </t>
  </si>
  <si>
    <t>Aktivnost A100601 Subvencije u turizmu</t>
  </si>
  <si>
    <t>Program 1007: Održavanje komunalne infrastrukture</t>
  </si>
  <si>
    <t>Aktivnost A100701 Održavanje  nerazvrstanih</t>
  </si>
  <si>
    <t>cesta</t>
  </si>
  <si>
    <t>Aktivnost A100702 Održavanje čistoće javnih površina</t>
  </si>
  <si>
    <t xml:space="preserve">Aktivnost A100703 Održavanje javnih zelenih površina </t>
  </si>
  <si>
    <t>Aktivnost A100704 Održavanje građevina, uređaja i predmeta javne namjene</t>
  </si>
  <si>
    <t>Aktivnost A100705 Održavanje groblja</t>
  </si>
  <si>
    <t xml:space="preserve">Aktivnost A100706 Održavanje građevina javne odvodnje oborinskih voda </t>
  </si>
  <si>
    <t xml:space="preserve">Aktivnost A100707 Tekuće održavanje mreže javne rasvjete </t>
  </si>
  <si>
    <t>Kapitalni projekt  KP100804 Uređenje križanja ulice Trg slobode i P. Preradovića izradom horizontalnog usporivača</t>
  </si>
  <si>
    <t>Kapitalni projekt KP100805 Izgradnja dijela nerazvrstane ceste, naselje Brodić NC 24</t>
  </si>
  <si>
    <t>Kapitalni projekt KP100901 Izgradnja sekundarnog</t>
  </si>
  <si>
    <t>Aktivnost A101001 Zaštita i uređenje okoliša</t>
  </si>
  <si>
    <t>Aktivnost A101002 Održavanje zatvorenog i saniranog odlagališta otpada Orl</t>
  </si>
  <si>
    <t>Aktivnost A101101 Veterinarske usluge</t>
  </si>
  <si>
    <t xml:space="preserve">Kapitalni projekt KP101201 Izgradnja spremišta komunalne opreme </t>
  </si>
  <si>
    <t>Aktivnost A101202 Kapitalna i tekuća ulaganja u prijevozna sredstva u riječnom prometu</t>
  </si>
  <si>
    <t>Kapitalni projekt KP101301 Izgradnja i održavanje turističke infrastrukture</t>
  </si>
  <si>
    <t>Aktivnost A101401 Redovni rad DV "Košutica"</t>
  </si>
  <si>
    <t xml:space="preserve">Aktivnost A101501 Unaprjeđenje nastave u </t>
  </si>
  <si>
    <t>Aktivnost A101502 Sufinanciranje nabave školske opreme</t>
  </si>
  <si>
    <t xml:space="preserve">Aktivnost A101601 Novčana pomoć  učenicima </t>
  </si>
  <si>
    <t>Aktivnost A101701 Studentske stipendije</t>
  </si>
  <si>
    <t>Aktivnost A101801 Sufinanciranje rada vatrogasnih zajednica i postrojbi</t>
  </si>
  <si>
    <t>Aktivnost A101901 Sufinanciranje rada civilne zaštite i HGSS-a</t>
  </si>
  <si>
    <t xml:space="preserve">Aktivnost A102001 Sufinanciranje programa </t>
  </si>
  <si>
    <t xml:space="preserve">Aktivnost A102101 Sufinanciranje udruga u kulturi  </t>
  </si>
  <si>
    <t>Aktivnost A102201 Sufinanciranje župe i župnog ureda</t>
  </si>
  <si>
    <t>Aktivnost A102301 Pomoć obiteljima</t>
  </si>
  <si>
    <t>Aktivnost A102302 Pokloni djeci za blagdane</t>
  </si>
  <si>
    <t>Aktivnost A102303 Brižne ruke Podravske</t>
  </si>
  <si>
    <t>Aktivnost A102401 Sufinanciranje udruga i društava</t>
  </si>
  <si>
    <t>Aktivnost A102501 Sufinanciranje zdravstvenih usluga</t>
  </si>
  <si>
    <t>Aktivnost A102601 Sufinanciranje projekata</t>
  </si>
  <si>
    <t>Aktivnost A100204 SECAP i strategija urbane zelene površine</t>
  </si>
  <si>
    <t>045 Cestovni promet</t>
  </si>
  <si>
    <t>105 Nezaposlenost</t>
  </si>
  <si>
    <t>Funkcijska klasifikacija 105 Nezaposlenost</t>
  </si>
  <si>
    <t>062 Razvoj zajednice</t>
  </si>
  <si>
    <t>056 Poslovi i usluge zaštite okoliša koji nisu drugdje svrstani</t>
  </si>
  <si>
    <t>064 Ulična rasvjeta</t>
  </si>
  <si>
    <t>063 Opskrba vodom</t>
  </si>
  <si>
    <t>051 Gospodarenje otpadom</t>
  </si>
  <si>
    <t xml:space="preserve">066 Rashodi za stanovanje i kom. pogodnosti koji nisu drugdje svrstani </t>
  </si>
  <si>
    <t xml:space="preserve">032 Usluge protupožarne zaštite </t>
  </si>
  <si>
    <t>022 Civilna obrana</t>
  </si>
  <si>
    <t>081 Službe rekreacije i sporta</t>
  </si>
  <si>
    <t xml:space="preserve">082 Službe kulture </t>
  </si>
  <si>
    <t>084 Religijska i druge službe zajednice</t>
  </si>
  <si>
    <t xml:space="preserve">104 Obitelj i djeca </t>
  </si>
  <si>
    <t>102 Starost</t>
  </si>
  <si>
    <t xml:space="preserve">107 Socijalna pomoć stanovništvu koje nije obuhvaćeno redovnim socijalnim programima </t>
  </si>
  <si>
    <t xml:space="preserve">072 Službe za vanjske pacijente </t>
  </si>
  <si>
    <t xml:space="preserve">086 Rashodi za rekreaciju, kulturu i religiju koji nisu drugdje svrstani </t>
  </si>
  <si>
    <t>PREDSJEDNIK</t>
  </si>
  <si>
    <t>Proračun za 2025.</t>
  </si>
  <si>
    <t>Brojčana oznaka i naziv</t>
  </si>
  <si>
    <t>IZVOR FINANCIRANJA: 01 Opći prihodi i primici</t>
  </si>
  <si>
    <t>1.1 Prihodi od poreza</t>
  </si>
  <si>
    <t>1.2 Prihodi od financijske imovine i kamata</t>
  </si>
  <si>
    <t xml:space="preserve">1.3 Prihodi od nefinancijske imovine </t>
  </si>
  <si>
    <t>IZVOR FINANCIRANJA: 02 Doprinosi</t>
  </si>
  <si>
    <t>IZVOR FINANCIRANJA: 03 Vlastiti prihodi</t>
  </si>
  <si>
    <t>3.1 Vlastiti prihodi proračunski korisnici</t>
  </si>
  <si>
    <t>IZVOR FINANCIRANJA: 04 Prihodi za posebne namjene</t>
  </si>
  <si>
    <t>4.1 Prihod od grobne naknade</t>
  </si>
  <si>
    <t>4.2 Prihod od komunalne naknade</t>
  </si>
  <si>
    <t>4.3 Prihod od šumskog doprinosa</t>
  </si>
  <si>
    <t>4.4 Prihodi od nefinancijske imovine - koncesije</t>
  </si>
  <si>
    <t>4.5 Prihodi vodnog gospodarstva</t>
  </si>
  <si>
    <t>IZVOR FINANCIRANJA: 05 Pomoći</t>
  </si>
  <si>
    <t>5.1 Pomoći temeljem prijenosa Eu sredstava</t>
  </si>
  <si>
    <t xml:space="preserve">5.2. Pomoći proračunu iz drugih proračuna </t>
  </si>
  <si>
    <t xml:space="preserve">IZVOR FINANCIRANJA: 06 Donacije </t>
  </si>
  <si>
    <t>IZVOR FINANCIRANJA: 08 Namjenski primici od zaduživanja</t>
  </si>
  <si>
    <t>IZVORI FINANCIRANJA: 01 Opći prihodi i primici</t>
  </si>
  <si>
    <t xml:space="preserve">RASHODI UKUPNO </t>
  </si>
  <si>
    <t xml:space="preserve">109 Aktivnosti socijalne zaštite koje nisu drugdje svrstane </t>
  </si>
  <si>
    <t>Članak 6.</t>
  </si>
  <si>
    <t>Članak 7.</t>
  </si>
  <si>
    <t>Članak 8.</t>
  </si>
  <si>
    <t>Članak 9.</t>
  </si>
  <si>
    <t>Članak 10.</t>
  </si>
  <si>
    <t>Kapitalni projekt KP100806 Uređenje groblja izgradnjom staza</t>
  </si>
  <si>
    <t xml:space="preserve">Program 1027: Društvene manifestacije i promoviranje općine </t>
  </si>
  <si>
    <t>BROJČANA OZNAKA I NAZIV</t>
  </si>
  <si>
    <t xml:space="preserve">Aktivnost  A101203 Održavanje građevinskih objekata u vlasništvu Općine </t>
  </si>
  <si>
    <t>Korisnik: Dječji vrtić "Košutica" Ferdinandovac</t>
  </si>
  <si>
    <t>Kapitalni projekt KP100809 Rekonstrukcija NC u ulici Trepče</t>
  </si>
  <si>
    <t xml:space="preserve">Kapitalni projekt KP100810 Rekonstrukcija sportskih i rekreacijskih prostora </t>
  </si>
  <si>
    <t>Kapitalni projekt KP100811 Uređenje teniskog igrališta</t>
  </si>
  <si>
    <t>Kapitalni projekt KP100812 Izgradnja parkirališta pored dječjeg vrtića</t>
  </si>
  <si>
    <t>Kapitalni projekt KP101202 Uređenje okoliša dječjeg vrtića</t>
  </si>
  <si>
    <t xml:space="preserve">Aktivnost A100001 Djelatnost izvršnog tijela </t>
  </si>
  <si>
    <t>Kapitalni projekt KP100813 Izgradnja biciklističko-pješačke staze u naselju Ferdiandovac - faza II.</t>
  </si>
  <si>
    <t>Izvor financiranja: 5.2. Pomoći proračunu iz drugih proračuna</t>
  </si>
  <si>
    <t>Izvor financiranja: 4.3. Prihod za posebne namjene šumski doprinos</t>
  </si>
  <si>
    <t>4.6 Ostali prihodi po posebnim propisima</t>
  </si>
  <si>
    <t xml:space="preserve">Izvor financiranja: 1.3. Prihodi od nefinancijske imovine </t>
  </si>
  <si>
    <t>Izvor financiranja: 4.1. Prihod za posebne namjene grobna naknada</t>
  </si>
  <si>
    <t>Izvor financiranja: 5.1. Pomoći temeljem prijenosa Eu sredstava</t>
  </si>
  <si>
    <t>Izvor financiranja: 4.2. Prihod za posebne namjene komunalna naknada</t>
  </si>
  <si>
    <t>Izvor financiranja: 4.4. Prihod za posebne namjene koncesije</t>
  </si>
  <si>
    <t>Izvor financiranja: 4.6. Prihod za posebne namjene po posebnim propisima</t>
  </si>
  <si>
    <t>Izvor financiranja: 4.5. Prihod za posebne namjene vodni doprinos</t>
  </si>
  <si>
    <t>Izvor financiranja: 4.2. Prihod za posebne namjene kom. naknada</t>
  </si>
  <si>
    <t xml:space="preserve">Izvor financiranja: 3.1. Vlastiti prihodi </t>
  </si>
  <si>
    <t xml:space="preserve">Izvor financiranja: 1.2.Prihodi od financijske imovine i kamata </t>
  </si>
  <si>
    <t>Izvor financiranja: 1.1. Prihodi od poreza</t>
  </si>
  <si>
    <t xml:space="preserve">Izvor financiranja 01 Opći prihodi i primici </t>
  </si>
  <si>
    <t xml:space="preserve">Izvor financiranja 05 Pomoći </t>
  </si>
  <si>
    <t xml:space="preserve">Izvor financiranja 04 Prihod za posebne namjene </t>
  </si>
  <si>
    <t>Izvor financiranja 03 Vlastiti prihodi</t>
  </si>
  <si>
    <t>Aktivnost A100003 Predsjednički izbori</t>
  </si>
  <si>
    <t>Aktivnost A100004 Izbori za lokalnu samoupravu</t>
  </si>
  <si>
    <t xml:space="preserve">          U Računu financiranja iskazani su primici i izdaci prema ekonomskoj klasifikaciji kako slijedi:</t>
  </si>
  <si>
    <t xml:space="preserve">          U Računu financiranja iskazani su primici i izdaci prema izvorima financiranja kako slijedi:</t>
  </si>
  <si>
    <t xml:space="preserve">          Raspoloživa sredstva iz prethodnih godina (višak/manjak prihoda) prema ekonomskoj klasifikaciji planirana su kako slijedi:</t>
  </si>
  <si>
    <t>Povećanje / smanjenje</t>
  </si>
  <si>
    <t>Novi plan Proračuna za 2025.</t>
  </si>
  <si>
    <t xml:space="preserve">A. RAČUN PRIHODA I RASHODA </t>
  </si>
  <si>
    <t xml:space="preserve">          U Računu prihoda i rashoda iskazani su prihodi poslovanja i prihodi od prodaje nefinancijske imovine te rashodi poslovanja i rashodi za nabavu nefinancijske imovine prema izvorima financiranja kako slijedi:</t>
  </si>
  <si>
    <t>i izdataka po pojedinim nositeljima, korisnicima i programima kako slijedi:</t>
  </si>
  <si>
    <t>Novi plan Proračuna za 2025</t>
  </si>
  <si>
    <t>Proračun),  u članku 1. mijenjaju se: A. Račun prihoda i rashoda, B. Račun financiranja, C. Preneseni višak ili manjak i D. Višegodišnji plan uravnoteženja, kako slijedi:</t>
  </si>
  <si>
    <t xml:space="preserve">Ukupan donos viška/manjka iz prethodne(ih) godine </t>
  </si>
  <si>
    <t>županije".</t>
  </si>
  <si>
    <t xml:space="preserve">       U Računu prihoda i rashoda iskazani su prihodi poslovanja i prihodi od prodaje nefinancijske imovine te rashodi poslovanja i rashodi za nabavu nefinancijske imovine </t>
  </si>
  <si>
    <t xml:space="preserve">       U članku 2. Prihodi i rashodi te primici i izdaci po ekonomskoj klasifikaciji utvrđeni u A) Računu prihoda i rashoda i B) Računu financiranja  mijenjaju se u A) Računu </t>
  </si>
  <si>
    <t>prihoda i rashoda i B) Računu financiranja, kako slijedi:</t>
  </si>
  <si>
    <t xml:space="preserve">IZVOR FINANCIRANJA: 07 Prihodi od prodaje ili zamjene nefinancijske imovine </t>
  </si>
  <si>
    <t xml:space="preserve"> i naknade s naslova osiguranja</t>
  </si>
  <si>
    <t>i naknade s naslova osiguranja</t>
  </si>
  <si>
    <t>prema ekonomskoj klasifikaciji i prema izvorima financiranja.</t>
  </si>
  <si>
    <t xml:space="preserve">     Rashodi prema funkcijskoj klasifikaciji planirani u A) Računu prihoda i rashoda mijenjaju se kako slijedi:</t>
  </si>
  <si>
    <t xml:space="preserve">Aktivnost A102701 Proslava Dana Općine i ostale godišnje manifestacije </t>
  </si>
  <si>
    <t>Vjekoslav Grguljaš</t>
  </si>
  <si>
    <t>III ZAVRŠNA ODREDBA</t>
  </si>
  <si>
    <t>KLASA: 400-05/24-01/2</t>
  </si>
  <si>
    <t>OPĆINSKO VIJEĆE OPĆINE FERDINANDOVAC</t>
  </si>
  <si>
    <t>II. IZMJENE I DOPUNE PRORAČUNA OPĆINE FERDINANDOVAC ZA 2025. I PROJEKCIJE ZA 2026. I 2027. GODINU</t>
  </si>
  <si>
    <t xml:space="preserve">      U Proračunu Općine Ferdinandovac za 2025. i projekcijama za 2026. i 2027. godinu ("Službeni glasnik Koprivničko - križevačke županije" broj 28/24. i 12/25) (u daljnjem tekstu:</t>
  </si>
  <si>
    <t xml:space="preserve">          Obrazloženje II. Izmjena i dopuna Proračuna sastoji se od obrazloženja općeg i posebnog dijela proračuna i njegov je sastavni dio.</t>
  </si>
  <si>
    <t xml:space="preserve">         Ove II. Izmjene i dopune Proračuna stupaju na snagu prvog dana od dana objave u "Službenom glasniku Koprivničko-križevačke </t>
  </si>
  <si>
    <t xml:space="preserve">        U članku 8. brojka "2.177.461,03" zamijenjuje se brojkom "2.232.111,03" te se provode II. Izmjene i dopune rashoda</t>
  </si>
  <si>
    <t>Kapitalni projekt KP100816 Zelena urbana obnova Općine Ferdinandovac</t>
  </si>
  <si>
    <t>GLAVA 00208: POTICANJE RAZVOJA CIVILNOG DRUŠTVA</t>
  </si>
  <si>
    <t xml:space="preserve">           Na temelju članka 45. Zakona o proračunu ("Narodne novine 144/21") i članka 31. Statuta Općine Ferdinandovac ("Službeni glasnik Koprivničko-križevačke županije" broj 6/13, 1/18, 5/20. i 4/21), Općinsko vijeće Općine Ferdinandovac na 4. sjednici održanoj 28. kolovoza 2025. godine donijelo je</t>
  </si>
  <si>
    <t>URBROJ: 2137-15-25-8</t>
  </si>
  <si>
    <t>Ferdinandovac, 28. kolovoza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</si>
</sst>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4" fontId="2" fillId="0" borderId="0" xfId="0" applyNumberFormat="1" applyFont="1"/>
    <xf numFmtId="0" fontId="4" fillId="0" borderId="0" xfId="0" applyFont="1"/>
    <xf numFmtId="49" fontId="5" fillId="2" borderId="3" xfId="0" applyNumberFormat="1" applyFont="1" applyFill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/>
    </xf>
    <xf numFmtId="49" fontId="2" fillId="2" borderId="3" xfId="0" applyNumberFormat="1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9" fontId="4" fillId="0" borderId="0" xfId="0" applyNumberFormat="1" applyFont="1"/>
    <xf numFmtId="0" fontId="3" fillId="0" borderId="0" xfId="0" applyFont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left"/>
    </xf>
    <xf numFmtId="49" fontId="4" fillId="0" borderId="3" xfId="0" applyNumberFormat="1" applyFont="1" applyBorder="1"/>
    <xf numFmtId="49" fontId="4" fillId="0" borderId="3" xfId="0" applyNumberFormat="1" applyFont="1" applyBorder="1" applyAlignment="1">
      <alignment wrapText="1"/>
    </xf>
    <xf numFmtId="4" fontId="6" fillId="2" borderId="0" xfId="0" applyNumberFormat="1" applyFont="1" applyFill="1" applyAlignment="1">
      <alignment horizontal="right"/>
    </xf>
    <xf numFmtId="4" fontId="4" fillId="0" borderId="3" xfId="0" applyNumberFormat="1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3" fillId="0" borderId="1" xfId="0" quotePrefix="1" applyFont="1" applyBorder="1" applyAlignment="1">
      <alignment horizontal="left" wrapText="1"/>
    </xf>
    <xf numFmtId="0" fontId="3" fillId="0" borderId="2" xfId="0" quotePrefix="1" applyFont="1" applyBorder="1" applyAlignment="1">
      <alignment horizontal="left" wrapText="1"/>
    </xf>
    <xf numFmtId="0" fontId="3" fillId="0" borderId="2" xfId="0" quotePrefix="1" applyFont="1" applyBorder="1" applyAlignment="1">
      <alignment horizontal="center" wrapText="1"/>
    </xf>
    <xf numFmtId="0" fontId="3" fillId="0" borderId="2" xfId="0" quotePrefix="1" applyFont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right"/>
    </xf>
    <xf numFmtId="4" fontId="4" fillId="0" borderId="0" xfId="0" applyNumberFormat="1" applyFont="1"/>
    <xf numFmtId="4" fontId="3" fillId="0" borderId="3" xfId="0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left" vertical="center"/>
    </xf>
    <xf numFmtId="4" fontId="3" fillId="0" borderId="3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3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 wrapText="1"/>
    </xf>
    <xf numFmtId="0" fontId="3" fillId="0" borderId="0" xfId="0" quotePrefix="1" applyFont="1" applyAlignment="1">
      <alignment horizontal="center" vertical="center" wrapText="1"/>
    </xf>
    <xf numFmtId="4" fontId="5" fillId="4" borderId="1" xfId="0" quotePrefix="1" applyNumberFormat="1" applyFont="1" applyFill="1" applyBorder="1" applyAlignment="1">
      <alignment horizontal="right"/>
    </xf>
    <xf numFmtId="4" fontId="5" fillId="4" borderId="3" xfId="0" applyNumberFormat="1" applyFont="1" applyFill="1" applyBorder="1" applyAlignment="1">
      <alignment horizontal="right" wrapText="1"/>
    </xf>
    <xf numFmtId="4" fontId="5" fillId="3" borderId="1" xfId="0" quotePrefix="1" applyNumberFormat="1" applyFont="1" applyFill="1" applyBorder="1" applyAlignment="1">
      <alignment horizontal="right"/>
    </xf>
    <xf numFmtId="4" fontId="5" fillId="3" borderId="3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quotePrefix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1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quotePrefix="1" applyFont="1" applyBorder="1" applyAlignment="1">
      <alignment horizontal="left"/>
    </xf>
    <xf numFmtId="4" fontId="3" fillId="3" borderId="1" xfId="0" quotePrefix="1" applyNumberFormat="1" applyFont="1" applyFill="1" applyBorder="1" applyAlignment="1">
      <alignment horizontal="right"/>
    </xf>
    <xf numFmtId="4" fontId="3" fillId="3" borderId="3" xfId="0" quotePrefix="1" applyNumberFormat="1" applyFont="1" applyFill="1" applyBorder="1" applyAlignment="1">
      <alignment horizontal="right"/>
    </xf>
    <xf numFmtId="0" fontId="5" fillId="0" borderId="0" xfId="0" quotePrefix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2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quotePrefix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/>
    <xf numFmtId="0" fontId="3" fillId="0" borderId="1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" fontId="2" fillId="0" borderId="3" xfId="0" applyNumberFormat="1" applyFont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2" fillId="0" borderId="3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left" shrinkToFit="1"/>
    </xf>
    <xf numFmtId="16" fontId="2" fillId="0" borderId="1" xfId="0" applyNumberFormat="1" applyFont="1" applyBorder="1" applyAlignment="1">
      <alignment horizontal="left" shrinkToFit="1"/>
    </xf>
    <xf numFmtId="0" fontId="2" fillId="0" borderId="8" xfId="0" applyFont="1" applyBorder="1" applyAlignment="1">
      <alignment horizontal="left" shrinkToFit="1"/>
    </xf>
    <xf numFmtId="0" fontId="2" fillId="0" borderId="13" xfId="0" applyFont="1" applyBorder="1" applyAlignment="1">
      <alignment horizontal="left"/>
    </xf>
    <xf numFmtId="0" fontId="2" fillId="0" borderId="0" xfId="0" applyFont="1" applyAlignment="1">
      <alignment horizontal="left" shrinkToFit="1"/>
    </xf>
    <xf numFmtId="4" fontId="2" fillId="0" borderId="0" xfId="0" applyNumberFormat="1" applyFont="1" applyAlignment="1">
      <alignment horizontal="right" shrinkToFit="1"/>
    </xf>
    <xf numFmtId="4" fontId="3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 shrinkToFit="1"/>
    </xf>
    <xf numFmtId="4" fontId="4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2" borderId="3" xfId="0" applyFont="1" applyFill="1" applyBorder="1" applyAlignment="1">
      <alignment vertical="center" wrapText="1"/>
    </xf>
    <xf numFmtId="4" fontId="6" fillId="2" borderId="3" xfId="0" applyNumberFormat="1" applyFont="1" applyFill="1" applyBorder="1" applyAlignment="1">
      <alignment horizontal="right" wrapText="1"/>
    </xf>
    <xf numFmtId="49" fontId="9" fillId="0" borderId="3" xfId="0" quotePrefix="1" applyNumberFormat="1" applyFont="1" applyBorder="1" applyAlignment="1">
      <alignment horizontal="left" vertical="center"/>
    </xf>
    <xf numFmtId="4" fontId="5" fillId="3" borderId="4" xfId="0" applyNumberFormat="1" applyFont="1" applyFill="1" applyBorder="1" applyAlignment="1">
      <alignment horizontal="right" shrinkToFit="1"/>
    </xf>
    <xf numFmtId="4" fontId="5" fillId="8" borderId="3" xfId="0" applyNumberFormat="1" applyFont="1" applyFill="1" applyBorder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" fontId="2" fillId="0" borderId="3" xfId="0" applyNumberFormat="1" applyFont="1" applyBorder="1"/>
    <xf numFmtId="0" fontId="5" fillId="6" borderId="3" xfId="0" applyFont="1" applyFill="1" applyBorder="1" applyAlignment="1">
      <alignment horizontal="left"/>
    </xf>
    <xf numFmtId="4" fontId="5" fillId="6" borderId="3" xfId="0" applyNumberFormat="1" applyFont="1" applyFill="1" applyBorder="1" applyAlignment="1">
      <alignment horizontal="right"/>
    </xf>
    <xf numFmtId="4" fontId="5" fillId="12" borderId="3" xfId="0" applyNumberFormat="1" applyFont="1" applyFill="1" applyBorder="1" applyAlignment="1">
      <alignment horizontal="right" shrinkToFit="1"/>
    </xf>
    <xf numFmtId="0" fontId="5" fillId="9" borderId="1" xfId="0" applyFont="1" applyFill="1" applyBorder="1" applyAlignment="1">
      <alignment horizontal="left"/>
    </xf>
    <xf numFmtId="0" fontId="5" fillId="9" borderId="2" xfId="0" applyFont="1" applyFill="1" applyBorder="1" applyAlignment="1">
      <alignment horizontal="left"/>
    </xf>
    <xf numFmtId="0" fontId="5" fillId="9" borderId="4" xfId="0" applyFont="1" applyFill="1" applyBorder="1" applyAlignment="1">
      <alignment horizontal="left"/>
    </xf>
    <xf numFmtId="4" fontId="5" fillId="9" borderId="3" xfId="0" applyNumberFormat="1" applyFont="1" applyFill="1" applyBorder="1" applyAlignment="1">
      <alignment horizontal="right"/>
    </xf>
    <xf numFmtId="4" fontId="2" fillId="5" borderId="3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4" fontId="2" fillId="5" borderId="3" xfId="0" applyNumberFormat="1" applyFont="1" applyFill="1" applyBorder="1" applyAlignment="1">
      <alignment horizontal="right" shrinkToFit="1"/>
    </xf>
    <xf numFmtId="4" fontId="3" fillId="12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 wrapText="1"/>
    </xf>
    <xf numFmtId="4" fontId="6" fillId="5" borderId="3" xfId="0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 wrapText="1"/>
    </xf>
    <xf numFmtId="4" fontId="3" fillId="6" borderId="3" xfId="0" applyNumberFormat="1" applyFont="1" applyFill="1" applyBorder="1" applyAlignment="1">
      <alignment horizontal="right"/>
    </xf>
    <xf numFmtId="4" fontId="5" fillId="3" borderId="3" xfId="0" applyNumberFormat="1" applyFont="1" applyFill="1" applyBorder="1" applyAlignment="1">
      <alignment horizontal="right"/>
    </xf>
    <xf numFmtId="0" fontId="5" fillId="8" borderId="3" xfId="0" applyFont="1" applyFill="1" applyBorder="1"/>
    <xf numFmtId="4" fontId="5" fillId="6" borderId="3" xfId="0" applyNumberFormat="1" applyFont="1" applyFill="1" applyBorder="1" applyAlignment="1">
      <alignment horizontal="right" shrinkToFit="1"/>
    </xf>
    <xf numFmtId="4" fontId="5" fillId="12" borderId="3" xfId="0" applyNumberFormat="1" applyFont="1" applyFill="1" applyBorder="1"/>
    <xf numFmtId="0" fontId="5" fillId="9" borderId="2" xfId="0" applyFont="1" applyFill="1" applyBorder="1" applyAlignment="1">
      <alignment horizontal="left" wrapText="1"/>
    </xf>
    <xf numFmtId="4" fontId="5" fillId="9" borderId="3" xfId="0" applyNumberFormat="1" applyFont="1" applyFill="1" applyBorder="1"/>
    <xf numFmtId="4" fontId="2" fillId="5" borderId="3" xfId="0" applyNumberFormat="1" applyFont="1" applyFill="1" applyBorder="1"/>
    <xf numFmtId="4" fontId="4" fillId="5" borderId="3" xfId="0" applyNumberFormat="1" applyFont="1" applyFill="1" applyBorder="1" applyAlignment="1">
      <alignment horizontal="right"/>
    </xf>
    <xf numFmtId="4" fontId="7" fillId="12" borderId="3" xfId="0" applyNumberFormat="1" applyFont="1" applyFill="1" applyBorder="1" applyAlignment="1">
      <alignment horizontal="right"/>
    </xf>
    <xf numFmtId="4" fontId="4" fillId="10" borderId="3" xfId="0" applyNumberFormat="1" applyFont="1" applyFill="1" applyBorder="1" applyAlignment="1">
      <alignment horizontal="right"/>
    </xf>
    <xf numFmtId="4" fontId="7" fillId="6" borderId="3" xfId="0" applyNumberFormat="1" applyFont="1" applyFill="1" applyBorder="1" applyAlignment="1">
      <alignment horizontal="right"/>
    </xf>
    <xf numFmtId="4" fontId="5" fillId="12" borderId="3" xfId="0" applyNumberFormat="1" applyFont="1" applyFill="1" applyBorder="1" applyAlignment="1">
      <alignment horizontal="right"/>
    </xf>
    <xf numFmtId="4" fontId="5" fillId="6" borderId="3" xfId="0" applyNumberFormat="1" applyFont="1" applyFill="1" applyBorder="1"/>
    <xf numFmtId="4" fontId="7" fillId="12" borderId="3" xfId="0" applyNumberFormat="1" applyFont="1" applyFill="1" applyBorder="1"/>
    <xf numFmtId="4" fontId="5" fillId="0" borderId="3" xfId="0" applyNumberFormat="1" applyFont="1" applyBorder="1"/>
    <xf numFmtId="0" fontId="5" fillId="6" borderId="3" xfId="0" applyFont="1" applyFill="1" applyBorder="1"/>
    <xf numFmtId="0" fontId="5" fillId="12" borderId="6" xfId="0" applyFont="1" applyFill="1" applyBorder="1" applyAlignment="1">
      <alignment horizontal="left"/>
    </xf>
    <xf numFmtId="0" fontId="5" fillId="12" borderId="5" xfId="0" applyFont="1" applyFill="1" applyBorder="1"/>
    <xf numFmtId="0" fontId="5" fillId="8" borderId="7" xfId="0" applyFont="1" applyFill="1" applyBorder="1"/>
    <xf numFmtId="4" fontId="2" fillId="0" borderId="12" xfId="0" applyNumberFormat="1" applyFont="1" applyBorder="1" applyAlignment="1">
      <alignment horizontal="right"/>
    </xf>
    <xf numFmtId="0" fontId="5" fillId="12" borderId="5" xfId="0" applyFont="1" applyFill="1" applyBorder="1" applyAlignment="1">
      <alignment horizontal="left"/>
    </xf>
    <xf numFmtId="0" fontId="5" fillId="12" borderId="3" xfId="0" applyFont="1" applyFill="1" applyBorder="1"/>
    <xf numFmtId="0" fontId="5" fillId="12" borderId="3" xfId="0" applyFont="1" applyFill="1" applyBorder="1" applyAlignment="1">
      <alignment horizontal="left"/>
    </xf>
    <xf numFmtId="4" fontId="5" fillId="5" borderId="3" xfId="0" applyNumberFormat="1" applyFont="1" applyFill="1" applyBorder="1"/>
    <xf numFmtId="0" fontId="5" fillId="9" borderId="6" xfId="0" applyFont="1" applyFill="1" applyBorder="1" applyAlignment="1">
      <alignment horizontal="left"/>
    </xf>
    <xf numFmtId="0" fontId="5" fillId="9" borderId="5" xfId="0" applyFont="1" applyFill="1" applyBorder="1" applyAlignment="1">
      <alignment horizontal="left"/>
    </xf>
    <xf numFmtId="0" fontId="5" fillId="9" borderId="11" xfId="0" applyFont="1" applyFill="1" applyBorder="1" applyAlignment="1">
      <alignment horizontal="left"/>
    </xf>
    <xf numFmtId="4" fontId="5" fillId="9" borderId="3" xfId="0" applyNumberFormat="1" applyFont="1" applyFill="1" applyBorder="1" applyAlignment="1">
      <alignment horizontal="right" shrinkToFit="1"/>
    </xf>
    <xf numFmtId="4" fontId="2" fillId="11" borderId="3" xfId="0" applyNumberFormat="1" applyFont="1" applyFill="1" applyBorder="1" applyAlignment="1">
      <alignment horizontal="right" shrinkToFit="1"/>
    </xf>
    <xf numFmtId="4" fontId="5" fillId="0" borderId="3" xfId="0" applyNumberFormat="1" applyFont="1" applyBorder="1" applyAlignment="1">
      <alignment horizontal="right" shrinkToFit="1"/>
    </xf>
    <xf numFmtId="0" fontId="5" fillId="9" borderId="12" xfId="0" applyFont="1" applyFill="1" applyBorder="1" applyAlignment="1">
      <alignment horizontal="right"/>
    </xf>
    <xf numFmtId="4" fontId="2" fillId="5" borderId="12" xfId="0" applyNumberFormat="1" applyFont="1" applyFill="1" applyBorder="1" applyAlignment="1">
      <alignment horizontal="right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4" fontId="7" fillId="12" borderId="7" xfId="0" applyNumberFormat="1" applyFont="1" applyFill="1" applyBorder="1" applyAlignment="1">
      <alignment horizontal="right"/>
    </xf>
    <xf numFmtId="4" fontId="4" fillId="10" borderId="7" xfId="0" applyNumberFormat="1" applyFont="1" applyFill="1" applyBorder="1" applyAlignment="1">
      <alignment horizontal="right"/>
    </xf>
    <xf numFmtId="4" fontId="4" fillId="5" borderId="7" xfId="0" applyNumberFormat="1" applyFont="1" applyFill="1" applyBorder="1" applyAlignment="1">
      <alignment horizontal="right"/>
    </xf>
    <xf numFmtId="4" fontId="7" fillId="12" borderId="12" xfId="0" applyNumberFormat="1" applyFont="1" applyFill="1" applyBorder="1" applyAlignment="1">
      <alignment horizontal="right"/>
    </xf>
    <xf numFmtId="0" fontId="5" fillId="6" borderId="6" xfId="0" applyFont="1" applyFill="1" applyBorder="1"/>
    <xf numFmtId="0" fontId="5" fillId="6" borderId="5" xfId="0" applyFont="1" applyFill="1" applyBorder="1"/>
    <xf numFmtId="4" fontId="5" fillId="6" borderId="1" xfId="0" applyNumberFormat="1" applyFont="1" applyFill="1" applyBorder="1"/>
    <xf numFmtId="4" fontId="5" fillId="12" borderId="1" xfId="0" applyNumberFormat="1" applyFont="1" applyFill="1" applyBorder="1"/>
    <xf numFmtId="4" fontId="2" fillId="5" borderId="7" xfId="0" applyNumberFormat="1" applyFont="1" applyFill="1" applyBorder="1" applyAlignment="1">
      <alignment horizontal="right" shrinkToFit="1"/>
    </xf>
    <xf numFmtId="0" fontId="4" fillId="0" borderId="3" xfId="0" applyFont="1" applyBorder="1" applyAlignment="1">
      <alignment wrapText="1"/>
    </xf>
    <xf numFmtId="0" fontId="4" fillId="12" borderId="3" xfId="0" applyFont="1" applyFill="1" applyBorder="1"/>
    <xf numFmtId="0" fontId="5" fillId="7" borderId="3" xfId="0" applyFont="1" applyFill="1" applyBorder="1"/>
    <xf numFmtId="0" fontId="4" fillId="7" borderId="3" xfId="0" applyFont="1" applyFill="1" applyBorder="1"/>
    <xf numFmtId="4" fontId="4" fillId="7" borderId="3" xfId="0" applyNumberFormat="1" applyFont="1" applyFill="1" applyBorder="1" applyAlignment="1">
      <alignment horizontal="right"/>
    </xf>
    <xf numFmtId="0" fontId="2" fillId="5" borderId="3" xfId="0" applyFont="1" applyFill="1" applyBorder="1"/>
    <xf numFmtId="4" fontId="5" fillId="6" borderId="4" xfId="0" applyNumberFormat="1" applyFont="1" applyFill="1" applyBorder="1" applyAlignment="1">
      <alignment horizontal="right"/>
    </xf>
    <xf numFmtId="0" fontId="4" fillId="12" borderId="1" xfId="0" applyFont="1" applyFill="1" applyBorder="1"/>
    <xf numFmtId="4" fontId="5" fillId="8" borderId="3" xfId="0" applyNumberFormat="1" applyFont="1" applyFill="1" applyBorder="1" applyAlignment="1">
      <alignment horizontal="right" shrinkToFit="1"/>
    </xf>
    <xf numFmtId="0" fontId="3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4" fontId="5" fillId="0" borderId="0" xfId="0" applyNumberFormat="1" applyFont="1"/>
    <xf numFmtId="4" fontId="6" fillId="0" borderId="3" xfId="0" applyNumberFormat="1" applyFont="1" applyBorder="1"/>
    <xf numFmtId="4" fontId="6" fillId="2" borderId="3" xfId="0" applyNumberFormat="1" applyFont="1" applyFill="1" applyBorder="1"/>
    <xf numFmtId="4" fontId="2" fillId="0" borderId="3" xfId="0" applyNumberFormat="1" applyFont="1" applyBorder="1" applyAlignment="1">
      <alignment shrinkToFit="1"/>
    </xf>
    <xf numFmtId="0" fontId="4" fillId="0" borderId="0" xfId="0" applyFont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3" borderId="1" xfId="0" quotePrefix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1" xfId="0" quotePrefix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0" fontId="2" fillId="3" borderId="2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shrinkToFit="1"/>
    </xf>
    <xf numFmtId="0" fontId="6" fillId="0" borderId="0" xfId="0" applyFont="1" applyAlignment="1">
      <alignment horizontal="left" vertical="center"/>
    </xf>
    <xf numFmtId="4" fontId="4" fillId="0" borderId="7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 shrinkToFit="1"/>
    </xf>
    <xf numFmtId="4" fontId="2" fillId="0" borderId="12" xfId="0" applyNumberFormat="1" applyFont="1" applyBorder="1" applyAlignment="1">
      <alignment horizontal="right" shrinkToFit="1"/>
    </xf>
    <xf numFmtId="4" fontId="6" fillId="0" borderId="7" xfId="0" applyNumberFormat="1" applyFont="1" applyBorder="1"/>
    <xf numFmtId="4" fontId="6" fillId="0" borderId="12" xfId="0" applyNumberFormat="1" applyFont="1" applyBorder="1"/>
    <xf numFmtId="4" fontId="6" fillId="2" borderId="7" xfId="0" applyNumberFormat="1" applyFont="1" applyFill="1" applyBorder="1"/>
    <xf numFmtId="4" fontId="6" fillId="2" borderId="12" xfId="0" applyNumberFormat="1" applyFont="1" applyFill="1" applyBorder="1"/>
    <xf numFmtId="4" fontId="2" fillId="0" borderId="7" xfId="0" applyNumberFormat="1" applyFont="1" applyBorder="1" applyAlignment="1">
      <alignment shrinkToFit="1"/>
    </xf>
    <xf numFmtId="4" fontId="2" fillId="0" borderId="12" xfId="0" applyNumberFormat="1" applyFont="1" applyBorder="1" applyAlignment="1">
      <alignment shrinkToFit="1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5" borderId="1" xfId="0" applyFont="1" applyFill="1" applyBorder="1" applyAlignment="1">
      <alignment horizontal="left" shrinkToFit="1"/>
    </xf>
    <xf numFmtId="0" fontId="2" fillId="5" borderId="2" xfId="0" applyFont="1" applyFill="1" applyBorder="1" applyAlignment="1">
      <alignment horizontal="left" shrinkToFit="1"/>
    </xf>
    <xf numFmtId="0" fontId="2" fillId="5" borderId="4" xfId="0" applyFont="1" applyFill="1" applyBorder="1" applyAlignment="1">
      <alignment horizontal="left" shrinkToFit="1"/>
    </xf>
    <xf numFmtId="0" fontId="5" fillId="6" borderId="1" xfId="0" applyFont="1" applyFill="1" applyBorder="1" applyAlignment="1">
      <alignment horizontal="left" shrinkToFit="1"/>
    </xf>
    <xf numFmtId="0" fontId="5" fillId="6" borderId="2" xfId="0" applyFont="1" applyFill="1" applyBorder="1" applyAlignment="1">
      <alignment horizontal="left" shrinkToFit="1"/>
    </xf>
    <xf numFmtId="0" fontId="5" fillId="6" borderId="4" xfId="0" applyFont="1" applyFill="1" applyBorder="1" applyAlignment="1">
      <alignment horizontal="left" shrinkToFit="1"/>
    </xf>
    <xf numFmtId="4" fontId="7" fillId="12" borderId="7" xfId="0" applyNumberFormat="1" applyFont="1" applyFill="1" applyBorder="1" applyAlignment="1">
      <alignment horizontal="right"/>
    </xf>
    <xf numFmtId="4" fontId="7" fillId="12" borderId="12" xfId="0" applyNumberFormat="1" applyFont="1" applyFill="1" applyBorder="1" applyAlignment="1">
      <alignment horizontal="right"/>
    </xf>
    <xf numFmtId="4" fontId="7" fillId="12" borderId="3" xfId="0" applyNumberFormat="1" applyFont="1" applyFill="1" applyBorder="1" applyAlignment="1">
      <alignment horizontal="right"/>
    </xf>
    <xf numFmtId="0" fontId="7" fillId="12" borderId="3" xfId="0" applyFont="1" applyFill="1" applyBorder="1" applyAlignment="1">
      <alignment horizontal="right"/>
    </xf>
    <xf numFmtId="0" fontId="5" fillId="12" borderId="8" xfId="0" applyFont="1" applyFill="1" applyBorder="1" applyAlignment="1">
      <alignment horizontal="left" shrinkToFit="1"/>
    </xf>
    <xf numFmtId="0" fontId="5" fillId="12" borderId="9" xfId="0" applyFont="1" applyFill="1" applyBorder="1" applyAlignment="1">
      <alignment horizontal="left" shrinkToFit="1"/>
    </xf>
    <xf numFmtId="0" fontId="5" fillId="12" borderId="10" xfId="0" applyFont="1" applyFill="1" applyBorder="1" applyAlignment="1">
      <alignment horizontal="left" shrinkToFit="1"/>
    </xf>
    <xf numFmtId="0" fontId="5" fillId="6" borderId="8" xfId="0" applyFont="1" applyFill="1" applyBorder="1" applyAlignment="1">
      <alignment horizontal="left" shrinkToFit="1"/>
    </xf>
    <xf numFmtId="0" fontId="5" fillId="6" borderId="9" xfId="0" applyFont="1" applyFill="1" applyBorder="1" applyAlignment="1">
      <alignment horizontal="left" shrinkToFit="1"/>
    </xf>
    <xf numFmtId="4" fontId="5" fillId="8" borderId="3" xfId="0" applyNumberFormat="1" applyFont="1" applyFill="1" applyBorder="1" applyAlignment="1">
      <alignment horizontal="right"/>
    </xf>
    <xf numFmtId="0" fontId="5" fillId="8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 shrinkToFit="1"/>
    </xf>
    <xf numFmtId="0" fontId="5" fillId="12" borderId="3" xfId="0" applyFont="1" applyFill="1" applyBorder="1" applyAlignment="1">
      <alignment horizontal="left" wrapText="1" shrinkToFit="1"/>
    </xf>
    <xf numFmtId="0" fontId="5" fillId="12" borderId="1" xfId="0" applyFont="1" applyFill="1" applyBorder="1" applyAlignment="1">
      <alignment horizontal="left"/>
    </xf>
    <xf numFmtId="0" fontId="5" fillId="12" borderId="2" xfId="0" applyFont="1" applyFill="1" applyBorder="1" applyAlignment="1">
      <alignment horizontal="left"/>
    </xf>
    <xf numFmtId="0" fontId="5" fillId="12" borderId="4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 wrapText="1" shrinkToFit="1"/>
    </xf>
    <xf numFmtId="0" fontId="5" fillId="12" borderId="2" xfId="0" applyFont="1" applyFill="1" applyBorder="1" applyAlignment="1">
      <alignment horizontal="left" wrapText="1" shrinkToFit="1"/>
    </xf>
    <xf numFmtId="0" fontId="5" fillId="12" borderId="4" xfId="0" applyFont="1" applyFill="1" applyBorder="1" applyAlignment="1">
      <alignment horizontal="left" wrapText="1" shrinkToFi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12" borderId="8" xfId="0" applyFont="1" applyFill="1" applyBorder="1" applyAlignment="1">
      <alignment horizontal="left" wrapText="1"/>
    </xf>
    <xf numFmtId="0" fontId="5" fillId="12" borderId="9" xfId="0" applyFont="1" applyFill="1" applyBorder="1" applyAlignment="1">
      <alignment horizontal="left" wrapText="1"/>
    </xf>
    <xf numFmtId="0" fontId="5" fillId="12" borderId="10" xfId="0" applyFont="1" applyFill="1" applyBorder="1" applyAlignment="1">
      <alignment horizontal="left" wrapText="1"/>
    </xf>
    <xf numFmtId="0" fontId="5" fillId="12" borderId="6" xfId="0" applyFont="1" applyFill="1" applyBorder="1" applyAlignment="1">
      <alignment horizontal="left" wrapText="1"/>
    </xf>
    <xf numFmtId="0" fontId="5" fillId="12" borderId="5" xfId="0" applyFont="1" applyFill="1" applyBorder="1" applyAlignment="1">
      <alignment horizontal="left" wrapText="1"/>
    </xf>
    <xf numFmtId="0" fontId="5" fillId="12" borderId="11" xfId="0" applyFont="1" applyFill="1" applyBorder="1" applyAlignment="1">
      <alignment horizontal="left" wrapText="1"/>
    </xf>
    <xf numFmtId="0" fontId="3" fillId="12" borderId="1" xfId="0" applyFont="1" applyFill="1" applyBorder="1" applyAlignment="1">
      <alignment horizontal="left" vertical="center" wrapText="1"/>
    </xf>
    <xf numFmtId="0" fontId="3" fillId="12" borderId="2" xfId="0" applyFont="1" applyFill="1" applyBorder="1" applyAlignment="1">
      <alignment horizontal="left" vertical="center" wrapText="1"/>
    </xf>
    <xf numFmtId="0" fontId="3" fillId="12" borderId="4" xfId="0" applyFont="1" applyFill="1" applyBorder="1" applyAlignment="1">
      <alignment horizontal="left" vertical="center" wrapText="1"/>
    </xf>
    <xf numFmtId="4" fontId="5" fillId="6" borderId="3" xfId="0" applyNumberFormat="1" applyFont="1" applyFill="1" applyBorder="1" applyAlignment="1">
      <alignment horizontal="right" shrinkToFit="1"/>
    </xf>
    <xf numFmtId="0" fontId="5" fillId="6" borderId="3" xfId="0" applyFont="1" applyFill="1" applyBorder="1" applyAlignment="1">
      <alignment horizontal="right" shrinkToFit="1"/>
    </xf>
    <xf numFmtId="4" fontId="7" fillId="12" borderId="14" xfId="0" applyNumberFormat="1" applyFont="1" applyFill="1" applyBorder="1" applyAlignment="1">
      <alignment horizontal="right"/>
    </xf>
    <xf numFmtId="4" fontId="5" fillId="12" borderId="3" xfId="0" applyNumberFormat="1" applyFont="1" applyFill="1" applyBorder="1" applyAlignment="1">
      <alignment horizontal="right"/>
    </xf>
    <xf numFmtId="0" fontId="5" fillId="12" borderId="3" xfId="0" applyFont="1" applyFill="1" applyBorder="1" applyAlignment="1">
      <alignment horizontal="right"/>
    </xf>
    <xf numFmtId="0" fontId="5" fillId="12" borderId="6" xfId="0" applyFont="1" applyFill="1" applyBorder="1" applyAlignment="1">
      <alignment horizontal="left"/>
    </xf>
    <xf numFmtId="0" fontId="5" fillId="12" borderId="5" xfId="0" applyFont="1" applyFill="1" applyBorder="1" applyAlignment="1">
      <alignment horizontal="left"/>
    </xf>
    <xf numFmtId="0" fontId="5" fillId="12" borderId="8" xfId="0" applyFont="1" applyFill="1" applyBorder="1" applyAlignment="1">
      <alignment horizontal="left"/>
    </xf>
    <xf numFmtId="0" fontId="5" fillId="12" borderId="9" xfId="0" applyFont="1" applyFill="1" applyBorder="1" applyAlignment="1">
      <alignment horizontal="left"/>
    </xf>
    <xf numFmtId="0" fontId="5" fillId="12" borderId="1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 shrinkToFit="1"/>
    </xf>
    <xf numFmtId="0" fontId="5" fillId="9" borderId="2" xfId="0" applyFont="1" applyFill="1" applyBorder="1" applyAlignment="1">
      <alignment horizontal="left" shrinkToFit="1"/>
    </xf>
    <xf numFmtId="0" fontId="5" fillId="9" borderId="4" xfId="0" applyFont="1" applyFill="1" applyBorder="1" applyAlignment="1">
      <alignment horizontal="left" shrinkToFit="1"/>
    </xf>
    <xf numFmtId="0" fontId="5" fillId="12" borderId="1" xfId="0" applyFont="1" applyFill="1" applyBorder="1" applyAlignment="1">
      <alignment horizontal="left" shrinkToFit="1"/>
    </xf>
    <xf numFmtId="0" fontId="5" fillId="12" borderId="2" xfId="0" applyFont="1" applyFill="1" applyBorder="1" applyAlignment="1">
      <alignment horizontal="left" shrinkToFit="1"/>
    </xf>
    <xf numFmtId="0" fontId="5" fillId="12" borderId="4" xfId="0" applyFont="1" applyFill="1" applyBorder="1" applyAlignment="1">
      <alignment horizontal="left" shrinkToFit="1"/>
    </xf>
    <xf numFmtId="0" fontId="5" fillId="12" borderId="11" xfId="0" applyFont="1" applyFill="1" applyBorder="1" applyAlignment="1">
      <alignment horizontal="left"/>
    </xf>
    <xf numFmtId="0" fontId="2" fillId="5" borderId="1" xfId="0" applyFont="1" applyFill="1" applyBorder="1" applyAlignment="1">
      <alignment shrinkToFit="1"/>
    </xf>
    <xf numFmtId="0" fontId="2" fillId="5" borderId="2" xfId="0" applyFont="1" applyFill="1" applyBorder="1" applyAlignment="1">
      <alignment shrinkToFit="1"/>
    </xf>
    <xf numFmtId="0" fontId="2" fillId="5" borderId="4" xfId="0" applyFont="1" applyFill="1" applyBorder="1" applyAlignment="1">
      <alignment shrinkToFit="1"/>
    </xf>
    <xf numFmtId="0" fontId="5" fillId="12" borderId="8" xfId="0" applyFont="1" applyFill="1" applyBorder="1" applyAlignment="1">
      <alignment horizontal="left" vertical="center" wrapText="1" shrinkToFit="1"/>
    </xf>
    <xf numFmtId="0" fontId="5" fillId="12" borderId="9" xfId="0" applyFont="1" applyFill="1" applyBorder="1" applyAlignment="1">
      <alignment horizontal="left" vertical="center" wrapText="1" shrinkToFit="1"/>
    </xf>
    <xf numFmtId="0" fontId="5" fillId="12" borderId="10" xfId="0" applyFont="1" applyFill="1" applyBorder="1" applyAlignment="1">
      <alignment horizontal="left" vertical="center" wrapText="1" shrinkToFit="1"/>
    </xf>
    <xf numFmtId="0" fontId="5" fillId="12" borderId="13" xfId="0" applyFont="1" applyFill="1" applyBorder="1" applyAlignment="1">
      <alignment horizontal="left" vertical="center" wrapText="1" shrinkToFit="1"/>
    </xf>
    <xf numFmtId="0" fontId="5" fillId="12" borderId="0" xfId="0" applyFont="1" applyFill="1" applyAlignment="1">
      <alignment horizontal="left" vertical="center" wrapText="1" shrinkToFit="1"/>
    </xf>
    <xf numFmtId="0" fontId="5" fillId="12" borderId="15" xfId="0" applyFont="1" applyFill="1" applyBorder="1" applyAlignment="1">
      <alignment horizontal="left" vertical="center" wrapText="1" shrinkToFit="1"/>
    </xf>
    <xf numFmtId="0" fontId="5" fillId="12" borderId="6" xfId="0" applyFont="1" applyFill="1" applyBorder="1" applyAlignment="1">
      <alignment horizontal="left" vertical="center" wrapText="1" shrinkToFit="1"/>
    </xf>
    <xf numFmtId="0" fontId="5" fillId="12" borderId="5" xfId="0" applyFont="1" applyFill="1" applyBorder="1" applyAlignment="1">
      <alignment horizontal="left" vertical="center" wrapText="1" shrinkToFit="1"/>
    </xf>
    <xf numFmtId="0" fontId="5" fillId="12" borderId="11" xfId="0" applyFont="1" applyFill="1" applyBorder="1" applyAlignment="1">
      <alignment horizontal="left" vertical="center" wrapText="1" shrinkToFit="1"/>
    </xf>
    <xf numFmtId="0" fontId="5" fillId="12" borderId="1" xfId="0" applyFont="1" applyFill="1" applyBorder="1" applyAlignment="1">
      <alignment horizontal="left" wrapText="1"/>
    </xf>
    <xf numFmtId="0" fontId="5" fillId="12" borderId="2" xfId="0" applyFont="1" applyFill="1" applyBorder="1" applyAlignment="1">
      <alignment horizontal="left" wrapText="1"/>
    </xf>
    <xf numFmtId="0" fontId="5" fillId="12" borderId="4" xfId="0" applyFont="1" applyFill="1" applyBorder="1" applyAlignment="1">
      <alignment horizontal="left" wrapText="1"/>
    </xf>
    <xf numFmtId="0" fontId="5" fillId="8" borderId="1" xfId="0" applyFont="1" applyFill="1" applyBorder="1" applyAlignment="1">
      <alignment horizontal="left" shrinkToFit="1"/>
    </xf>
    <xf numFmtId="0" fontId="5" fillId="8" borderId="2" xfId="0" applyFont="1" applyFill="1" applyBorder="1" applyAlignment="1">
      <alignment horizontal="left" shrinkToFit="1"/>
    </xf>
    <xf numFmtId="0" fontId="5" fillId="8" borderId="4" xfId="0" applyFont="1" applyFill="1" applyBorder="1" applyAlignment="1">
      <alignment horizontal="left" shrinkToFit="1"/>
    </xf>
    <xf numFmtId="0" fontId="5" fillId="8" borderId="6" xfId="0" applyFont="1" applyFill="1" applyBorder="1" applyAlignment="1">
      <alignment horizontal="left"/>
    </xf>
    <xf numFmtId="0" fontId="5" fillId="8" borderId="5" xfId="0" applyFont="1" applyFill="1" applyBorder="1" applyAlignment="1">
      <alignment horizontal="left"/>
    </xf>
    <xf numFmtId="0" fontId="5" fillId="8" borderId="11" xfId="0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shrinkToFit="1"/>
    </xf>
    <xf numFmtId="0" fontId="5" fillId="8" borderId="1" xfId="0" applyFont="1" applyFill="1" applyBorder="1" applyAlignment="1">
      <alignment horizontal="left"/>
    </xf>
    <xf numFmtId="0" fontId="5" fillId="8" borderId="2" xfId="0" applyFont="1" applyFill="1" applyBorder="1" applyAlignment="1">
      <alignment horizontal="left"/>
    </xf>
    <xf numFmtId="0" fontId="5" fillId="8" borderId="4" xfId="0" applyFont="1" applyFill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shrinkToFi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5" fillId="3" borderId="1" xfId="0" applyFont="1" applyFill="1" applyBorder="1" applyAlignment="1">
      <alignment horizontal="left" shrinkToFit="1"/>
    </xf>
    <xf numFmtId="0" fontId="5" fillId="3" borderId="2" xfId="0" applyFont="1" applyFill="1" applyBorder="1" applyAlignment="1">
      <alignment horizontal="left" shrinkToFit="1"/>
    </xf>
    <xf numFmtId="4" fontId="5" fillId="12" borderId="3" xfId="0" applyNumberFormat="1" applyFont="1" applyFill="1" applyBorder="1"/>
    <xf numFmtId="0" fontId="5" fillId="12" borderId="3" xfId="0" applyFont="1" applyFill="1" applyBorder="1"/>
    <xf numFmtId="4" fontId="5" fillId="8" borderId="7" xfId="0" applyNumberFormat="1" applyFont="1" applyFill="1" applyBorder="1" applyAlignment="1">
      <alignment horizontal="right"/>
    </xf>
    <xf numFmtId="0" fontId="5" fillId="8" borderId="12" xfId="0" applyFont="1" applyFill="1" applyBorder="1" applyAlignment="1">
      <alignment horizontal="right"/>
    </xf>
    <xf numFmtId="4" fontId="5" fillId="12" borderId="7" xfId="0" applyNumberFormat="1" applyFont="1" applyFill="1" applyBorder="1" applyAlignment="1">
      <alignment horizontal="right"/>
    </xf>
    <xf numFmtId="0" fontId="5" fillId="12" borderId="12" xfId="0" applyFont="1" applyFill="1" applyBorder="1" applyAlignment="1">
      <alignment horizontal="right"/>
    </xf>
    <xf numFmtId="0" fontId="7" fillId="0" borderId="0" xfId="0" applyFont="1" applyAlignment="1">
      <alignment horizontal="center"/>
    </xf>
  </cellXfs>
  <cellStyles count="2">
    <cellStyle name="Normalno" xfId="0" builtinId="0"/>
    <cellStyle name="Normalno 4" xfId="1" xr:uid="{03C12450-20C9-43C8-BA9C-D1D3CA45460F}"/>
  </cellStyles>
  <dxfs count="0"/>
  <tableStyles count="0" defaultTableStyle="TableStyleMedium2" defaultPivotStyle="PivotStyleLight16"/>
  <colors>
    <mruColors>
      <color rgb="FFFFFF00"/>
      <color rgb="FFCC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7"/>
  <sheetViews>
    <sheetView topLeftCell="A19" zoomScale="120" zoomScaleNormal="120" workbookViewId="0">
      <selection activeCell="N28" sqref="N28"/>
    </sheetView>
  </sheetViews>
  <sheetFormatPr defaultRowHeight="12" x14ac:dyDescent="0.2"/>
  <cols>
    <col min="1" max="4" width="9.140625" style="2"/>
    <col min="5" max="5" width="22.140625" style="2" customWidth="1"/>
    <col min="6" max="8" width="25.28515625" style="2" customWidth="1"/>
    <col min="9" max="16384" width="9.140625" style="2"/>
  </cols>
  <sheetData>
    <row r="2" spans="1:8" ht="30.75" customHeight="1" x14ac:dyDescent="0.2">
      <c r="A2" s="210" t="s">
        <v>322</v>
      </c>
      <c r="B2" s="210"/>
      <c r="C2" s="210"/>
      <c r="D2" s="210"/>
      <c r="E2" s="210"/>
      <c r="F2" s="210"/>
      <c r="G2" s="210"/>
      <c r="H2" s="210"/>
    </row>
    <row r="4" spans="1:8" ht="42" customHeight="1" x14ac:dyDescent="0.2">
      <c r="A4" s="202" t="s">
        <v>315</v>
      </c>
      <c r="B4" s="202"/>
      <c r="C4" s="202"/>
      <c r="D4" s="202"/>
      <c r="E4" s="202"/>
      <c r="F4" s="202"/>
      <c r="G4" s="202"/>
      <c r="H4" s="202"/>
    </row>
    <row r="5" spans="1:8" x14ac:dyDescent="0.2">
      <c r="A5" s="202" t="s">
        <v>29</v>
      </c>
      <c r="B5" s="202"/>
      <c r="C5" s="202"/>
      <c r="D5" s="202"/>
      <c r="E5" s="202"/>
      <c r="F5" s="202"/>
      <c r="G5" s="211"/>
      <c r="H5" s="211"/>
    </row>
    <row r="6" spans="1:8" x14ac:dyDescent="0.2">
      <c r="A6" s="11"/>
      <c r="B6" s="11"/>
      <c r="C6" s="11"/>
      <c r="D6" s="11"/>
      <c r="E6" s="11"/>
      <c r="F6" s="11"/>
      <c r="G6" s="19"/>
      <c r="H6" s="19"/>
    </row>
    <row r="7" spans="1:8" x14ac:dyDescent="0.2">
      <c r="A7" s="202" t="s">
        <v>155</v>
      </c>
      <c r="B7" s="202"/>
      <c r="C7" s="202"/>
      <c r="D7" s="202"/>
      <c r="E7" s="202"/>
      <c r="F7" s="202"/>
      <c r="G7" s="202"/>
      <c r="H7" s="202"/>
    </row>
    <row r="8" spans="1:8" x14ac:dyDescent="0.2">
      <c r="A8" s="11"/>
      <c r="B8" s="11"/>
      <c r="C8" s="11"/>
      <c r="D8" s="11"/>
      <c r="E8" s="11"/>
      <c r="F8" s="11"/>
      <c r="G8" s="19"/>
      <c r="H8" s="19"/>
    </row>
    <row r="9" spans="1:8" ht="15" customHeight="1" x14ac:dyDescent="0.2">
      <c r="A9" s="214" t="s">
        <v>316</v>
      </c>
      <c r="B9" s="214"/>
      <c r="C9" s="214"/>
      <c r="D9" s="214"/>
      <c r="E9" s="214"/>
      <c r="F9" s="214"/>
      <c r="G9" s="214"/>
      <c r="H9" s="214"/>
    </row>
    <row r="10" spans="1:8" ht="15" customHeight="1" x14ac:dyDescent="0.2">
      <c r="A10" s="215" t="s">
        <v>299</v>
      </c>
      <c r="B10" s="215"/>
      <c r="C10" s="215"/>
      <c r="D10" s="215"/>
      <c r="E10" s="215"/>
      <c r="F10" s="215"/>
      <c r="G10" s="215"/>
      <c r="H10" s="215"/>
    </row>
    <row r="11" spans="1:8" x14ac:dyDescent="0.2">
      <c r="B11" s="18"/>
      <c r="C11" s="18"/>
      <c r="D11" s="18"/>
      <c r="E11" s="18"/>
      <c r="F11" s="18"/>
      <c r="G11" s="18"/>
    </row>
    <row r="12" spans="1:8" ht="18" customHeight="1" x14ac:dyDescent="0.2">
      <c r="A12" s="202" t="s">
        <v>38</v>
      </c>
      <c r="B12" s="203"/>
      <c r="C12" s="203"/>
      <c r="D12" s="203"/>
      <c r="E12" s="203"/>
      <c r="F12" s="203"/>
      <c r="G12" s="203"/>
      <c r="H12" s="203"/>
    </row>
    <row r="13" spans="1:8" x14ac:dyDescent="0.2">
      <c r="A13" s="21"/>
      <c r="B13" s="22"/>
      <c r="C13" s="22"/>
      <c r="D13" s="22"/>
      <c r="E13" s="23"/>
      <c r="F13" s="24"/>
      <c r="G13" s="24"/>
      <c r="H13" s="25" t="s">
        <v>86</v>
      </c>
    </row>
    <row r="14" spans="1:8" x14ac:dyDescent="0.2">
      <c r="A14" s="26"/>
      <c r="B14" s="27"/>
      <c r="C14" s="27"/>
      <c r="D14" s="28"/>
      <c r="E14" s="29"/>
      <c r="F14" s="30" t="s">
        <v>230</v>
      </c>
      <c r="G14" s="30" t="s">
        <v>293</v>
      </c>
      <c r="H14" s="30" t="s">
        <v>294</v>
      </c>
    </row>
    <row r="15" spans="1:8" x14ac:dyDescent="0.2">
      <c r="A15" s="206" t="s">
        <v>0</v>
      </c>
      <c r="B15" s="199"/>
      <c r="C15" s="199"/>
      <c r="D15" s="199"/>
      <c r="E15" s="212"/>
      <c r="F15" s="32">
        <f>F16+F17</f>
        <v>2097976</v>
      </c>
      <c r="G15" s="32">
        <f>G16+G17</f>
        <v>54650</v>
      </c>
      <c r="H15" s="32">
        <f>H16+H17</f>
        <v>2152626</v>
      </c>
    </row>
    <row r="16" spans="1:8" x14ac:dyDescent="0.2">
      <c r="A16" s="213" t="s">
        <v>1</v>
      </c>
      <c r="B16" s="201"/>
      <c r="C16" s="201"/>
      <c r="D16" s="201"/>
      <c r="E16" s="205"/>
      <c r="F16" s="34">
        <v>2096776</v>
      </c>
      <c r="G16" s="34">
        <v>54650</v>
      </c>
      <c r="H16" s="34">
        <f>F16+G16</f>
        <v>2151426</v>
      </c>
    </row>
    <row r="17" spans="1:8" x14ac:dyDescent="0.2">
      <c r="A17" s="204" t="s">
        <v>2</v>
      </c>
      <c r="B17" s="205"/>
      <c r="C17" s="205"/>
      <c r="D17" s="205"/>
      <c r="E17" s="205"/>
      <c r="F17" s="34">
        <v>1200</v>
      </c>
      <c r="G17" s="34"/>
      <c r="H17" s="34">
        <f>F17+G17</f>
        <v>1200</v>
      </c>
    </row>
    <row r="18" spans="1:8" x14ac:dyDescent="0.2">
      <c r="A18" s="35" t="s">
        <v>3</v>
      </c>
      <c r="B18" s="31"/>
      <c r="C18" s="31"/>
      <c r="D18" s="31"/>
      <c r="E18" s="31"/>
      <c r="F18" s="32">
        <f>F19+F20</f>
        <v>2177461.0300000003</v>
      </c>
      <c r="G18" s="32">
        <f>G19+G20</f>
        <v>54650</v>
      </c>
      <c r="H18" s="32">
        <f>H19+H20</f>
        <v>2232111.0300000003</v>
      </c>
    </row>
    <row r="19" spans="1:8" x14ac:dyDescent="0.2">
      <c r="A19" s="200" t="s">
        <v>4</v>
      </c>
      <c r="B19" s="201"/>
      <c r="C19" s="201"/>
      <c r="D19" s="201"/>
      <c r="E19" s="201"/>
      <c r="F19" s="34">
        <v>1248211.03</v>
      </c>
      <c r="G19" s="34">
        <f>' Račun prihoda i rashoda'!E28</f>
        <v>8650</v>
      </c>
      <c r="H19" s="36">
        <f>F19+G19</f>
        <v>1256861.03</v>
      </c>
    </row>
    <row r="20" spans="1:8" x14ac:dyDescent="0.2">
      <c r="A20" s="204" t="s">
        <v>5</v>
      </c>
      <c r="B20" s="205"/>
      <c r="C20" s="205"/>
      <c r="D20" s="205"/>
      <c r="E20" s="205"/>
      <c r="F20" s="34">
        <v>929250</v>
      </c>
      <c r="G20" s="34">
        <f>' Račun prihoda i rashoda'!E36</f>
        <v>46000</v>
      </c>
      <c r="H20" s="36">
        <f>F20+G20</f>
        <v>975250</v>
      </c>
    </row>
    <row r="21" spans="1:8" x14ac:dyDescent="0.2">
      <c r="A21" s="198" t="s">
        <v>6</v>
      </c>
      <c r="B21" s="199"/>
      <c r="C21" s="199"/>
      <c r="D21" s="199"/>
      <c r="E21" s="199"/>
      <c r="F21" s="32">
        <f>F15-F18</f>
        <v>-79485.030000000261</v>
      </c>
      <c r="G21" s="32">
        <f>G15-G18</f>
        <v>0</v>
      </c>
      <c r="H21" s="32">
        <f>H15-H18</f>
        <v>-79485.030000000261</v>
      </c>
    </row>
    <row r="22" spans="1:8" x14ac:dyDescent="0.2">
      <c r="A22" s="11"/>
      <c r="B22" s="37"/>
      <c r="C22" s="37"/>
      <c r="D22" s="37"/>
      <c r="E22" s="37"/>
      <c r="F22" s="38"/>
      <c r="G22" s="39"/>
      <c r="H22" s="39"/>
    </row>
    <row r="23" spans="1:8" ht="18" customHeight="1" x14ac:dyDescent="0.2">
      <c r="A23" s="202" t="s">
        <v>37</v>
      </c>
      <c r="B23" s="203"/>
      <c r="C23" s="203"/>
      <c r="D23" s="203"/>
      <c r="E23" s="203"/>
      <c r="F23" s="203"/>
      <c r="G23" s="203"/>
      <c r="H23" s="203"/>
    </row>
    <row r="24" spans="1:8" x14ac:dyDescent="0.2">
      <c r="A24" s="11"/>
      <c r="B24" s="37"/>
      <c r="C24" s="37"/>
      <c r="D24" s="37"/>
      <c r="E24" s="37"/>
      <c r="F24" s="39"/>
      <c r="G24" s="39"/>
      <c r="H24" s="39"/>
    </row>
    <row r="25" spans="1:8" x14ac:dyDescent="0.2">
      <c r="A25" s="26"/>
      <c r="B25" s="27"/>
      <c r="C25" s="27"/>
      <c r="D25" s="28"/>
      <c r="E25" s="29"/>
      <c r="F25" s="30" t="s">
        <v>230</v>
      </c>
      <c r="G25" s="30" t="s">
        <v>293</v>
      </c>
      <c r="H25" s="30" t="s">
        <v>294</v>
      </c>
    </row>
    <row r="26" spans="1:8" x14ac:dyDescent="0.2">
      <c r="A26" s="204" t="s">
        <v>88</v>
      </c>
      <c r="B26" s="205"/>
      <c r="C26" s="205"/>
      <c r="D26" s="205"/>
      <c r="E26" s="205"/>
      <c r="F26" s="40"/>
      <c r="G26" s="40"/>
      <c r="H26" s="41"/>
    </row>
    <row r="27" spans="1:8" x14ac:dyDescent="0.2">
      <c r="A27" s="204" t="s">
        <v>89</v>
      </c>
      <c r="B27" s="205"/>
      <c r="C27" s="205"/>
      <c r="D27" s="205"/>
      <c r="E27" s="205"/>
      <c r="F27" s="40"/>
      <c r="G27" s="40"/>
      <c r="H27" s="41"/>
    </row>
    <row r="28" spans="1:8" x14ac:dyDescent="0.2">
      <c r="A28" s="198" t="s">
        <v>8</v>
      </c>
      <c r="B28" s="199"/>
      <c r="C28" s="199"/>
      <c r="D28" s="199"/>
      <c r="E28" s="199"/>
      <c r="F28" s="32">
        <f>F26-F27</f>
        <v>0</v>
      </c>
      <c r="G28" s="32">
        <f t="shared" ref="G28" si="0">G26-G27</f>
        <v>0</v>
      </c>
      <c r="H28" s="32">
        <f>F28+G28</f>
        <v>0</v>
      </c>
    </row>
    <row r="29" spans="1:8" x14ac:dyDescent="0.2">
      <c r="A29" s="198" t="s">
        <v>9</v>
      </c>
      <c r="B29" s="199"/>
      <c r="C29" s="199"/>
      <c r="D29" s="199"/>
      <c r="E29" s="199"/>
      <c r="F29" s="32">
        <f>F21+F28</f>
        <v>-79485.030000000261</v>
      </c>
      <c r="G29" s="32">
        <f>G21+G28</f>
        <v>0</v>
      </c>
      <c r="H29" s="32">
        <f>H21+H28</f>
        <v>-79485.030000000261</v>
      </c>
    </row>
    <row r="30" spans="1:8" x14ac:dyDescent="0.2">
      <c r="A30" s="42"/>
      <c r="B30" s="37"/>
      <c r="C30" s="37"/>
      <c r="D30" s="37"/>
      <c r="E30" s="37"/>
      <c r="F30" s="39"/>
      <c r="G30" s="39"/>
      <c r="H30" s="39"/>
    </row>
    <row r="31" spans="1:8" ht="18" customHeight="1" x14ac:dyDescent="0.2">
      <c r="A31" s="202" t="s">
        <v>87</v>
      </c>
      <c r="B31" s="203"/>
      <c r="C31" s="203"/>
      <c r="D31" s="203"/>
      <c r="E31" s="203"/>
      <c r="F31" s="203"/>
      <c r="G31" s="203"/>
      <c r="H31" s="203"/>
    </row>
    <row r="32" spans="1:8" ht="18" customHeight="1" x14ac:dyDescent="0.2">
      <c r="A32" s="11"/>
      <c r="B32" s="20"/>
      <c r="C32" s="20"/>
      <c r="D32" s="20"/>
      <c r="E32" s="20"/>
      <c r="F32" s="20"/>
      <c r="G32" s="20"/>
      <c r="H32" s="20"/>
    </row>
    <row r="33" spans="1:8" x14ac:dyDescent="0.2">
      <c r="A33" s="26"/>
      <c r="B33" s="27"/>
      <c r="C33" s="27"/>
      <c r="D33" s="28"/>
      <c r="E33" s="29"/>
      <c r="F33" s="30" t="s">
        <v>230</v>
      </c>
      <c r="G33" s="30" t="s">
        <v>293</v>
      </c>
      <c r="H33" s="30" t="s">
        <v>294</v>
      </c>
    </row>
    <row r="34" spans="1:8" ht="15" customHeight="1" x14ac:dyDescent="0.2">
      <c r="A34" s="193" t="s">
        <v>90</v>
      </c>
      <c r="B34" s="194"/>
      <c r="C34" s="194"/>
      <c r="D34" s="194"/>
      <c r="E34" s="195"/>
      <c r="F34" s="43">
        <v>79485.03</v>
      </c>
      <c r="G34" s="43"/>
      <c r="H34" s="44">
        <f>F34+G34</f>
        <v>79485.03</v>
      </c>
    </row>
    <row r="35" spans="1:8" ht="15" customHeight="1" x14ac:dyDescent="0.2">
      <c r="A35" s="198" t="s">
        <v>91</v>
      </c>
      <c r="B35" s="199"/>
      <c r="C35" s="199"/>
      <c r="D35" s="199"/>
      <c r="E35" s="199"/>
      <c r="F35" s="45"/>
      <c r="G35" s="45"/>
      <c r="H35" s="46"/>
    </row>
    <row r="36" spans="1:8" ht="45" customHeight="1" x14ac:dyDescent="0.2">
      <c r="A36" s="206" t="s">
        <v>92</v>
      </c>
      <c r="B36" s="207"/>
      <c r="C36" s="207"/>
      <c r="D36" s="207"/>
      <c r="E36" s="208"/>
      <c r="F36" s="45">
        <f>F21+F28+F34-F35</f>
        <v>-2.6193447411060333E-10</v>
      </c>
      <c r="G36" s="45">
        <f>G21+G28+G34-G35</f>
        <v>0</v>
      </c>
      <c r="H36" s="45">
        <f t="shared" ref="H36" si="1">H21+H28+H34-H35</f>
        <v>-2.6193447411060333E-10</v>
      </c>
    </row>
    <row r="37" spans="1:8" ht="18" customHeight="1" x14ac:dyDescent="0.2">
      <c r="A37" s="47"/>
      <c r="B37" s="48"/>
      <c r="C37" s="48"/>
      <c r="D37" s="48"/>
      <c r="E37" s="48"/>
      <c r="F37" s="48"/>
      <c r="G37" s="48"/>
      <c r="H37" s="48"/>
    </row>
    <row r="38" spans="1:8" ht="18" customHeight="1" x14ac:dyDescent="0.2">
      <c r="A38" s="47"/>
      <c r="B38" s="48"/>
      <c r="C38" s="48"/>
      <c r="D38" s="48"/>
      <c r="E38" s="48"/>
      <c r="F38" s="48"/>
      <c r="G38" s="48"/>
      <c r="H38" s="48"/>
    </row>
    <row r="39" spans="1:8" ht="18" customHeight="1" x14ac:dyDescent="0.2">
      <c r="A39" s="209" t="s">
        <v>93</v>
      </c>
      <c r="B39" s="209"/>
      <c r="C39" s="209"/>
      <c r="D39" s="209"/>
      <c r="E39" s="209"/>
      <c r="F39" s="209"/>
      <c r="G39" s="209"/>
      <c r="H39" s="209"/>
    </row>
    <row r="40" spans="1:8" x14ac:dyDescent="0.2">
      <c r="A40" s="49"/>
      <c r="B40" s="50"/>
      <c r="C40" s="50"/>
      <c r="D40" s="50"/>
      <c r="E40" s="50"/>
      <c r="F40" s="51"/>
      <c r="G40" s="51"/>
      <c r="H40" s="51"/>
    </row>
    <row r="41" spans="1:8" x14ac:dyDescent="0.2">
      <c r="A41" s="52"/>
      <c r="B41" s="53"/>
      <c r="C41" s="53"/>
      <c r="D41" s="54"/>
      <c r="E41" s="55"/>
      <c r="F41" s="30" t="s">
        <v>230</v>
      </c>
      <c r="G41" s="30" t="s">
        <v>293</v>
      </c>
      <c r="H41" s="30" t="s">
        <v>294</v>
      </c>
    </row>
    <row r="42" spans="1:8" x14ac:dyDescent="0.2">
      <c r="A42" s="193" t="s">
        <v>90</v>
      </c>
      <c r="B42" s="194"/>
      <c r="C42" s="194"/>
      <c r="D42" s="194"/>
      <c r="E42" s="195"/>
      <c r="F42" s="43">
        <v>0</v>
      </c>
      <c r="G42" s="43">
        <f>F45</f>
        <v>0</v>
      </c>
      <c r="H42" s="44">
        <f>G45</f>
        <v>0</v>
      </c>
    </row>
    <row r="43" spans="1:8" ht="28.5" customHeight="1" x14ac:dyDescent="0.2">
      <c r="A43" s="193" t="s">
        <v>7</v>
      </c>
      <c r="B43" s="194"/>
      <c r="C43" s="194"/>
      <c r="D43" s="194"/>
      <c r="E43" s="195"/>
      <c r="F43" s="43">
        <v>0</v>
      </c>
      <c r="G43" s="43">
        <v>0</v>
      </c>
      <c r="H43" s="44">
        <v>0</v>
      </c>
    </row>
    <row r="44" spans="1:8" x14ac:dyDescent="0.2">
      <c r="A44" s="193" t="s">
        <v>94</v>
      </c>
      <c r="B44" s="196"/>
      <c r="C44" s="196"/>
      <c r="D44" s="196"/>
      <c r="E44" s="197"/>
      <c r="F44" s="43">
        <v>0</v>
      </c>
      <c r="G44" s="43">
        <v>0</v>
      </c>
      <c r="H44" s="44">
        <v>0</v>
      </c>
    </row>
    <row r="45" spans="1:8" ht="15" customHeight="1" x14ac:dyDescent="0.2">
      <c r="A45" s="198" t="s">
        <v>91</v>
      </c>
      <c r="B45" s="199"/>
      <c r="C45" s="199"/>
      <c r="D45" s="199"/>
      <c r="E45" s="199"/>
      <c r="F45" s="56">
        <f t="shared" ref="F45:H45" si="2">F42-F43+F44</f>
        <v>0</v>
      </c>
      <c r="G45" s="56">
        <f t="shared" si="2"/>
        <v>0</v>
      </c>
      <c r="H45" s="57">
        <f t="shared" si="2"/>
        <v>0</v>
      </c>
    </row>
    <row r="46" spans="1:8" ht="17.25" customHeight="1" x14ac:dyDescent="0.2"/>
    <row r="47" spans="1:8" x14ac:dyDescent="0.2">
      <c r="A47" s="58"/>
      <c r="B47" s="59"/>
      <c r="C47" s="59"/>
      <c r="D47" s="59"/>
      <c r="E47" s="59"/>
      <c r="F47" s="60"/>
      <c r="G47" s="60"/>
      <c r="H47" s="60"/>
    </row>
  </sheetData>
  <mergeCells count="27">
    <mergeCell ref="A2:H2"/>
    <mergeCell ref="A20:E20"/>
    <mergeCell ref="A21:E21"/>
    <mergeCell ref="A4:H4"/>
    <mergeCell ref="A5:H5"/>
    <mergeCell ref="A15:E15"/>
    <mergeCell ref="A16:E16"/>
    <mergeCell ref="A17:E17"/>
    <mergeCell ref="A7:H7"/>
    <mergeCell ref="A9:H9"/>
    <mergeCell ref="A10:H10"/>
    <mergeCell ref="A43:E43"/>
    <mergeCell ref="A44:E44"/>
    <mergeCell ref="A45:E45"/>
    <mergeCell ref="A19:E19"/>
    <mergeCell ref="A12:H12"/>
    <mergeCell ref="A23:H23"/>
    <mergeCell ref="A26:E26"/>
    <mergeCell ref="A27:E27"/>
    <mergeCell ref="A36:E36"/>
    <mergeCell ref="A39:H39"/>
    <mergeCell ref="A42:E42"/>
    <mergeCell ref="A28:E28"/>
    <mergeCell ref="A29:E29"/>
    <mergeCell ref="A31:H31"/>
    <mergeCell ref="A34:E34"/>
    <mergeCell ref="A35:E35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2"/>
  <sheetViews>
    <sheetView topLeftCell="A13" zoomScale="120" zoomScaleNormal="120" workbookViewId="0">
      <selection activeCell="C19" sqref="C19"/>
    </sheetView>
  </sheetViews>
  <sheetFormatPr defaultRowHeight="12.95" customHeight="1" x14ac:dyDescent="0.2"/>
  <cols>
    <col min="1" max="1" width="6.85546875" style="2" customWidth="1"/>
    <col min="2" max="2" width="7.42578125" style="2" customWidth="1"/>
    <col min="3" max="3" width="57" style="2" customWidth="1"/>
    <col min="4" max="6" width="19.28515625" style="2" customWidth="1"/>
    <col min="7" max="16384" width="9.140625" style="2"/>
  </cols>
  <sheetData>
    <row r="1" spans="1:7" ht="12.75" customHeight="1" x14ac:dyDescent="0.2">
      <c r="A1" s="202" t="s">
        <v>156</v>
      </c>
      <c r="B1" s="202"/>
      <c r="C1" s="202"/>
      <c r="D1" s="202"/>
      <c r="E1" s="202"/>
      <c r="F1" s="202"/>
    </row>
    <row r="2" spans="1:7" ht="12.75" customHeight="1" x14ac:dyDescent="0.2">
      <c r="B2" s="11"/>
      <c r="C2" s="11"/>
      <c r="D2" s="11"/>
      <c r="E2" s="11"/>
    </row>
    <row r="3" spans="1:7" ht="12.75" customHeight="1" x14ac:dyDescent="0.2">
      <c r="A3" s="216" t="s">
        <v>303</v>
      </c>
      <c r="B3" s="216"/>
      <c r="C3" s="216"/>
      <c r="D3" s="216"/>
      <c r="E3" s="216"/>
      <c r="F3" s="216"/>
      <c r="G3" s="216"/>
    </row>
    <row r="4" spans="1:7" ht="12.75" customHeight="1" x14ac:dyDescent="0.2">
      <c r="A4" s="216" t="s">
        <v>304</v>
      </c>
      <c r="B4" s="216"/>
      <c r="C4" s="216"/>
      <c r="D4" s="216"/>
      <c r="E4" s="216"/>
      <c r="F4" s="216"/>
    </row>
    <row r="5" spans="1:7" ht="12.75" customHeight="1" x14ac:dyDescent="0.2">
      <c r="C5" s="11"/>
      <c r="D5" s="19"/>
      <c r="E5" s="19"/>
    </row>
    <row r="6" spans="1:7" ht="12.75" customHeight="1" x14ac:dyDescent="0.2">
      <c r="A6" s="202" t="s">
        <v>295</v>
      </c>
      <c r="B6" s="202"/>
      <c r="C6" s="202"/>
      <c r="D6" s="202"/>
      <c r="E6" s="202"/>
      <c r="F6" s="202"/>
    </row>
    <row r="7" spans="1:7" ht="12.75" customHeight="1" x14ac:dyDescent="0.2">
      <c r="B7" s="11"/>
      <c r="C7" s="11"/>
      <c r="D7" s="19"/>
      <c r="E7" s="19"/>
    </row>
    <row r="8" spans="1:7" ht="12.75" customHeight="1" x14ac:dyDescent="0.2">
      <c r="A8" s="218" t="s">
        <v>302</v>
      </c>
      <c r="B8" s="218"/>
      <c r="C8" s="218"/>
      <c r="D8" s="218"/>
      <c r="E8" s="218"/>
      <c r="F8" s="218"/>
      <c r="G8" s="218"/>
    </row>
    <row r="9" spans="1:7" ht="12.75" customHeight="1" x14ac:dyDescent="0.2">
      <c r="A9" s="219" t="s">
        <v>308</v>
      </c>
      <c r="B9" s="219"/>
      <c r="C9" s="219"/>
      <c r="D9" s="219"/>
      <c r="E9" s="219"/>
      <c r="F9" s="219"/>
    </row>
    <row r="10" spans="1:7" ht="12.75" customHeight="1" x14ac:dyDescent="0.2">
      <c r="A10" s="11"/>
      <c r="B10" s="11"/>
      <c r="C10" s="11"/>
      <c r="D10" s="11"/>
      <c r="E10" s="19"/>
      <c r="F10" s="19"/>
    </row>
    <row r="11" spans="1:7" ht="12.75" customHeight="1" x14ac:dyDescent="0.2">
      <c r="A11" s="202" t="s">
        <v>95</v>
      </c>
      <c r="B11" s="217"/>
      <c r="C11" s="217"/>
      <c r="D11" s="217"/>
      <c r="E11" s="217"/>
      <c r="F11" s="217"/>
    </row>
    <row r="12" spans="1:7" ht="12.75" customHeight="1" x14ac:dyDescent="0.2">
      <c r="A12" s="11"/>
      <c r="B12" s="11"/>
      <c r="C12" s="11"/>
      <c r="D12" s="11"/>
      <c r="E12" s="19"/>
      <c r="F12" s="19"/>
    </row>
    <row r="13" spans="1:7" ht="22.5" customHeight="1" x14ac:dyDescent="0.2">
      <c r="A13" s="63" t="s">
        <v>11</v>
      </c>
      <c r="B13" s="64" t="s">
        <v>12</v>
      </c>
      <c r="C13" s="64" t="s">
        <v>10</v>
      </c>
      <c r="D13" s="63" t="s">
        <v>230</v>
      </c>
      <c r="E13" s="63" t="s">
        <v>293</v>
      </c>
      <c r="F13" s="63" t="s">
        <v>294</v>
      </c>
    </row>
    <row r="14" spans="1:7" ht="12.75" customHeight="1" x14ac:dyDescent="0.2">
      <c r="A14" s="63"/>
      <c r="B14" s="64"/>
      <c r="C14" s="65" t="s">
        <v>157</v>
      </c>
      <c r="D14" s="66">
        <f>D15+D21</f>
        <v>2097976</v>
      </c>
      <c r="E14" s="66">
        <f>E15+E21</f>
        <v>54650</v>
      </c>
      <c r="F14" s="66">
        <f>F15+F21</f>
        <v>2152626</v>
      </c>
    </row>
    <row r="15" spans="1:7" ht="12.75" customHeight="1" x14ac:dyDescent="0.2">
      <c r="A15" s="67">
        <v>6</v>
      </c>
      <c r="B15" s="67"/>
      <c r="C15" s="67" t="s">
        <v>14</v>
      </c>
      <c r="D15" s="8">
        <f>D16+D17+D18+D19+D20</f>
        <v>2096776</v>
      </c>
      <c r="E15" s="8">
        <f>E16+E17+E18+E19+E20</f>
        <v>54650</v>
      </c>
      <c r="F15" s="8">
        <f>F16+F17+F18+F19+F20</f>
        <v>2151426</v>
      </c>
    </row>
    <row r="16" spans="1:7" ht="12.75" customHeight="1" x14ac:dyDescent="0.2">
      <c r="A16" s="67"/>
      <c r="B16" s="68">
        <v>61</v>
      </c>
      <c r="C16" s="69" t="s">
        <v>15</v>
      </c>
      <c r="D16" s="7">
        <v>362200</v>
      </c>
      <c r="E16" s="7">
        <f>20000-4000</f>
        <v>16000</v>
      </c>
      <c r="F16" s="7">
        <f>D16+E16</f>
        <v>378200</v>
      </c>
    </row>
    <row r="17" spans="1:6" ht="12.75" customHeight="1" x14ac:dyDescent="0.2">
      <c r="A17" s="70"/>
      <c r="B17" s="70">
        <v>63</v>
      </c>
      <c r="C17" s="71" t="s">
        <v>42</v>
      </c>
      <c r="D17" s="7">
        <v>1322345</v>
      </c>
      <c r="E17" s="7">
        <f>12000+7300+2350</f>
        <v>21650</v>
      </c>
      <c r="F17" s="7">
        <f t="shared" ref="F17:F20" si="0">D17+E17</f>
        <v>1343995</v>
      </c>
    </row>
    <row r="18" spans="1:6" ht="12.75" customHeight="1" x14ac:dyDescent="0.2">
      <c r="A18" s="70"/>
      <c r="B18" s="70">
        <v>64</v>
      </c>
      <c r="C18" s="72" t="s">
        <v>40</v>
      </c>
      <c r="D18" s="7">
        <v>198273</v>
      </c>
      <c r="E18" s="7">
        <f>5000+12000</f>
        <v>17000</v>
      </c>
      <c r="F18" s="7">
        <f t="shared" si="0"/>
        <v>215273</v>
      </c>
    </row>
    <row r="19" spans="1:6" ht="24" customHeight="1" x14ac:dyDescent="0.2">
      <c r="A19" s="70"/>
      <c r="B19" s="70">
        <v>65</v>
      </c>
      <c r="C19" s="71" t="s">
        <v>44</v>
      </c>
      <c r="D19" s="7">
        <v>213008</v>
      </c>
      <c r="E19" s="7"/>
      <c r="F19" s="7">
        <f t="shared" si="0"/>
        <v>213008</v>
      </c>
    </row>
    <row r="20" spans="1:6" ht="24.75" customHeight="1" x14ac:dyDescent="0.2">
      <c r="A20" s="70"/>
      <c r="B20" s="70">
        <v>66</v>
      </c>
      <c r="C20" s="71" t="s">
        <v>45</v>
      </c>
      <c r="D20" s="7">
        <v>950</v>
      </c>
      <c r="E20" s="7"/>
      <c r="F20" s="7">
        <f t="shared" si="0"/>
        <v>950</v>
      </c>
    </row>
    <row r="21" spans="1:6" ht="12.75" customHeight="1" x14ac:dyDescent="0.2">
      <c r="A21" s="75">
        <v>7</v>
      </c>
      <c r="B21" s="75"/>
      <c r="C21" s="76" t="s">
        <v>17</v>
      </c>
      <c r="D21" s="4">
        <f t="shared" ref="D21:F21" si="1">D22</f>
        <v>1200</v>
      </c>
      <c r="E21" s="4">
        <f t="shared" si="1"/>
        <v>0</v>
      </c>
      <c r="F21" s="4">
        <f t="shared" si="1"/>
        <v>1200</v>
      </c>
    </row>
    <row r="22" spans="1:6" ht="12.75" customHeight="1" x14ac:dyDescent="0.2">
      <c r="A22" s="68"/>
      <c r="B22" s="68">
        <v>72</v>
      </c>
      <c r="C22" s="77" t="s">
        <v>43</v>
      </c>
      <c r="D22" s="7">
        <v>1200</v>
      </c>
      <c r="E22" s="7"/>
      <c r="F22" s="9">
        <f>D22+E22</f>
        <v>1200</v>
      </c>
    </row>
    <row r="23" spans="1:6" ht="12.75" customHeight="1" x14ac:dyDescent="0.2">
      <c r="E23" s="33"/>
      <c r="F23" s="33"/>
    </row>
    <row r="24" spans="1:6" ht="12.75" customHeight="1" x14ac:dyDescent="0.2">
      <c r="A24" s="202" t="s">
        <v>96</v>
      </c>
      <c r="B24" s="217"/>
      <c r="C24" s="217"/>
      <c r="D24" s="217"/>
      <c r="E24" s="217"/>
      <c r="F24" s="217"/>
    </row>
    <row r="25" spans="1:6" ht="12.75" customHeight="1" x14ac:dyDescent="0.2">
      <c r="A25" s="11"/>
      <c r="B25" s="11"/>
      <c r="C25" s="11"/>
      <c r="D25" s="11"/>
      <c r="E25" s="19"/>
      <c r="F25" s="19"/>
    </row>
    <row r="26" spans="1:6" ht="22.5" customHeight="1" x14ac:dyDescent="0.2">
      <c r="A26" s="63" t="s">
        <v>11</v>
      </c>
      <c r="B26" s="64" t="s">
        <v>12</v>
      </c>
      <c r="C26" s="64" t="s">
        <v>19</v>
      </c>
      <c r="D26" s="63" t="s">
        <v>230</v>
      </c>
      <c r="E26" s="63" t="s">
        <v>293</v>
      </c>
      <c r="F26" s="63" t="s">
        <v>294</v>
      </c>
    </row>
    <row r="27" spans="1:6" ht="12.75" customHeight="1" x14ac:dyDescent="0.2">
      <c r="A27" s="63"/>
      <c r="B27" s="64"/>
      <c r="C27" s="65" t="s">
        <v>158</v>
      </c>
      <c r="D27" s="66">
        <f>D28+D36</f>
        <v>2177461.0300000003</v>
      </c>
      <c r="E27" s="66">
        <f>E28+E36</f>
        <v>54650</v>
      </c>
      <c r="F27" s="66">
        <f>F28+F36</f>
        <v>2232111.0300000003</v>
      </c>
    </row>
    <row r="28" spans="1:6" ht="12.75" customHeight="1" x14ac:dyDescent="0.2">
      <c r="A28" s="67">
        <v>3</v>
      </c>
      <c r="B28" s="67"/>
      <c r="C28" s="67" t="s">
        <v>20</v>
      </c>
      <c r="D28" s="4">
        <f>D29+D30+D31+D32+D33+D34+D35</f>
        <v>1248211.03</v>
      </c>
      <c r="E28" s="4">
        <f>E29+E30+E31+E32+E33+E34+E35</f>
        <v>8650</v>
      </c>
      <c r="F28" s="4">
        <f>F29+F30+F31+F32+F33+F34+F35</f>
        <v>1256861.03</v>
      </c>
    </row>
    <row r="29" spans="1:6" ht="12.75" customHeight="1" x14ac:dyDescent="0.2">
      <c r="A29" s="67"/>
      <c r="B29" s="68">
        <v>31</v>
      </c>
      <c r="C29" s="69" t="s">
        <v>21</v>
      </c>
      <c r="D29" s="7">
        <v>568515</v>
      </c>
      <c r="E29" s="7">
        <f>7000</f>
        <v>7000</v>
      </c>
      <c r="F29" s="7">
        <f>D29+E29</f>
        <v>575515</v>
      </c>
    </row>
    <row r="30" spans="1:6" ht="12.75" customHeight="1" x14ac:dyDescent="0.2">
      <c r="A30" s="73"/>
      <c r="B30" s="78">
        <v>32</v>
      </c>
      <c r="C30" s="79" t="s">
        <v>32</v>
      </c>
      <c r="D30" s="7">
        <v>371714.03</v>
      </c>
      <c r="E30" s="7">
        <f>-800-2350+5100+1500+100+1000-700+1000+300</f>
        <v>5150</v>
      </c>
      <c r="F30" s="7">
        <f t="shared" ref="F30:F35" si="2">D30+E30</f>
        <v>376864.03</v>
      </c>
    </row>
    <row r="31" spans="1:6" ht="12.75" customHeight="1" x14ac:dyDescent="0.2">
      <c r="A31" s="73"/>
      <c r="B31" s="73">
        <v>34</v>
      </c>
      <c r="C31" s="80" t="s">
        <v>83</v>
      </c>
      <c r="D31" s="7">
        <v>4392</v>
      </c>
      <c r="E31" s="7"/>
      <c r="F31" s="7">
        <f t="shared" si="2"/>
        <v>4392</v>
      </c>
    </row>
    <row r="32" spans="1:6" ht="12.75" customHeight="1" x14ac:dyDescent="0.2">
      <c r="A32" s="73"/>
      <c r="B32" s="73">
        <v>35</v>
      </c>
      <c r="C32" s="80" t="s">
        <v>46</v>
      </c>
      <c r="D32" s="7">
        <v>22500</v>
      </c>
      <c r="E32" s="7"/>
      <c r="F32" s="7">
        <f t="shared" si="2"/>
        <v>22500</v>
      </c>
    </row>
    <row r="33" spans="1:6" ht="12.75" customHeight="1" x14ac:dyDescent="0.2">
      <c r="A33" s="73"/>
      <c r="B33" s="73">
        <v>36</v>
      </c>
      <c r="C33" s="74" t="s">
        <v>47</v>
      </c>
      <c r="D33" s="7">
        <v>40900</v>
      </c>
      <c r="E33" s="7">
        <f>1500+5000</f>
        <v>6500</v>
      </c>
      <c r="F33" s="7">
        <f t="shared" si="2"/>
        <v>47400</v>
      </c>
    </row>
    <row r="34" spans="1:6" ht="12" customHeight="1" x14ac:dyDescent="0.2">
      <c r="A34" s="73"/>
      <c r="B34" s="73">
        <v>37</v>
      </c>
      <c r="C34" s="74" t="s">
        <v>48</v>
      </c>
      <c r="D34" s="7">
        <v>77900</v>
      </c>
      <c r="E34" s="7">
        <f>-7000</f>
        <v>-7000</v>
      </c>
      <c r="F34" s="7">
        <f t="shared" si="2"/>
        <v>70900</v>
      </c>
    </row>
    <row r="35" spans="1:6" ht="12.75" customHeight="1" x14ac:dyDescent="0.2">
      <c r="A35" s="73"/>
      <c r="B35" s="73">
        <v>38</v>
      </c>
      <c r="C35" s="80" t="s">
        <v>49</v>
      </c>
      <c r="D35" s="7">
        <v>162290</v>
      </c>
      <c r="E35" s="7">
        <f>-3000</f>
        <v>-3000</v>
      </c>
      <c r="F35" s="7">
        <f t="shared" si="2"/>
        <v>159290</v>
      </c>
    </row>
    <row r="36" spans="1:6" ht="12.75" customHeight="1" x14ac:dyDescent="0.2">
      <c r="A36" s="81">
        <v>4</v>
      </c>
      <c r="B36" s="81"/>
      <c r="C36" s="82" t="s">
        <v>22</v>
      </c>
      <c r="D36" s="4">
        <f>D37+D38</f>
        <v>929250</v>
      </c>
      <c r="E36" s="4">
        <f>E37+E38</f>
        <v>46000</v>
      </c>
      <c r="F36" s="4">
        <f>F37+F38</f>
        <v>975250</v>
      </c>
    </row>
    <row r="37" spans="1:6" ht="12.75" customHeight="1" x14ac:dyDescent="0.2">
      <c r="A37" s="68"/>
      <c r="B37" s="68">
        <v>42</v>
      </c>
      <c r="C37" s="77" t="s">
        <v>39</v>
      </c>
      <c r="D37" s="7">
        <v>807250</v>
      </c>
      <c r="E37" s="7">
        <f>-4000-1000+9000-13000+50000+5000</f>
        <v>46000</v>
      </c>
      <c r="F37" s="9">
        <f>D37+E37</f>
        <v>853250</v>
      </c>
    </row>
    <row r="38" spans="1:6" ht="12.75" customHeight="1" x14ac:dyDescent="0.2">
      <c r="A38" s="68"/>
      <c r="B38" s="68">
        <v>45</v>
      </c>
      <c r="C38" s="77" t="s">
        <v>50</v>
      </c>
      <c r="D38" s="7">
        <v>122000</v>
      </c>
      <c r="E38" s="7"/>
      <c r="F38" s="9">
        <f>D38+E38</f>
        <v>122000</v>
      </c>
    </row>
    <row r="39" spans="1:6" ht="12.75" customHeight="1" x14ac:dyDescent="0.2">
      <c r="D39" s="33"/>
      <c r="E39" s="33"/>
      <c r="F39" s="33"/>
    </row>
    <row r="40" spans="1:6" ht="12.75" customHeight="1" x14ac:dyDescent="0.2">
      <c r="D40" s="33"/>
    </row>
    <row r="41" spans="1:6" ht="12.75" customHeight="1" x14ac:dyDescent="0.2"/>
    <row r="42" spans="1:6" ht="12.75" customHeight="1" x14ac:dyDescent="0.2"/>
  </sheetData>
  <mergeCells count="8">
    <mergeCell ref="A1:F1"/>
    <mergeCell ref="A4:F4"/>
    <mergeCell ref="A6:F6"/>
    <mergeCell ref="A11:F11"/>
    <mergeCell ref="A24:F24"/>
    <mergeCell ref="A3:G3"/>
    <mergeCell ref="A8:G8"/>
    <mergeCell ref="A9:F9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9B4D-E264-4279-B143-11BCC41A2856}">
  <dimension ref="A1:I58"/>
  <sheetViews>
    <sheetView topLeftCell="A13" zoomScale="120" zoomScaleNormal="120" workbookViewId="0">
      <selection activeCell="A32" sqref="A32:XFD32"/>
    </sheetView>
  </sheetViews>
  <sheetFormatPr defaultRowHeight="15" customHeight="1" x14ac:dyDescent="0.2"/>
  <cols>
    <col min="1" max="1" width="67.85546875" style="2" customWidth="1"/>
    <col min="2" max="4" width="31.7109375" style="2" customWidth="1"/>
    <col min="5" max="16384" width="9.140625" style="2"/>
  </cols>
  <sheetData>
    <row r="1" spans="1:9" ht="15" customHeight="1" x14ac:dyDescent="0.2">
      <c r="A1" s="202" t="s">
        <v>162</v>
      </c>
      <c r="B1" s="202"/>
      <c r="C1" s="202"/>
      <c r="D1" s="202"/>
      <c r="E1" s="202"/>
      <c r="F1" s="184"/>
      <c r="G1" s="184"/>
      <c r="H1" s="184"/>
      <c r="I1" s="184"/>
    </row>
    <row r="2" spans="1:9" ht="15" customHeight="1" x14ac:dyDescent="0.2">
      <c r="A2" s="11"/>
      <c r="B2" s="11"/>
      <c r="C2" s="11"/>
      <c r="D2" s="11"/>
    </row>
    <row r="3" spans="1:9" ht="15" customHeight="1" x14ac:dyDescent="0.2">
      <c r="A3" s="2" t="s">
        <v>296</v>
      </c>
    </row>
    <row r="4" spans="1:9" ht="15" customHeight="1" x14ac:dyDescent="0.2">
      <c r="A4" s="11"/>
      <c r="B4" s="11"/>
      <c r="C4" s="11"/>
      <c r="D4" s="11"/>
    </row>
    <row r="5" spans="1:9" ht="15" customHeight="1" x14ac:dyDescent="0.2">
      <c r="A5" s="202" t="s">
        <v>97</v>
      </c>
      <c r="B5" s="202"/>
      <c r="C5" s="202"/>
      <c r="D5" s="202"/>
      <c r="E5" s="202"/>
      <c r="F5" s="184"/>
      <c r="G5" s="184"/>
      <c r="H5" s="184"/>
      <c r="I5" s="184"/>
    </row>
    <row r="6" spans="1:9" ht="15" customHeight="1" x14ac:dyDescent="0.2">
      <c r="A6" s="11"/>
      <c r="B6" s="11"/>
      <c r="C6" s="11"/>
      <c r="D6" s="11"/>
      <c r="E6" s="11"/>
      <c r="F6" s="184"/>
      <c r="G6" s="184"/>
      <c r="H6" s="184"/>
      <c r="I6" s="184"/>
    </row>
    <row r="7" spans="1:9" ht="15" customHeight="1" x14ac:dyDescent="0.2">
      <c r="A7" s="11"/>
      <c r="B7" s="62"/>
      <c r="C7" s="62"/>
      <c r="D7" s="62"/>
    </row>
    <row r="8" spans="1:9" ht="21" customHeight="1" x14ac:dyDescent="0.2">
      <c r="A8" s="182" t="s">
        <v>231</v>
      </c>
      <c r="B8" s="63" t="s">
        <v>230</v>
      </c>
      <c r="C8" s="63" t="s">
        <v>293</v>
      </c>
      <c r="D8" s="63" t="s">
        <v>294</v>
      </c>
    </row>
    <row r="9" spans="1:9" ht="15" customHeight="1" x14ac:dyDescent="0.2">
      <c r="A9" s="84" t="s">
        <v>0</v>
      </c>
      <c r="B9" s="85">
        <f>B10+B14+B15+B17+B24+B27+B28+B30</f>
        <v>2097976</v>
      </c>
      <c r="C9" s="85">
        <f>C10+C14+C15+C17+C24+C27+C28+C30</f>
        <v>54650</v>
      </c>
      <c r="D9" s="85">
        <f>D10+D14+D15+D17+D24+D27+D28+D30</f>
        <v>2152626</v>
      </c>
    </row>
    <row r="10" spans="1:9" ht="15" customHeight="1" x14ac:dyDescent="0.2">
      <c r="A10" s="86" t="s">
        <v>232</v>
      </c>
      <c r="B10" s="87">
        <v>553001.67000000004</v>
      </c>
      <c r="C10" s="87">
        <f>C11+C12+C13</f>
        <v>33000</v>
      </c>
      <c r="D10" s="87">
        <f>D11+D12+D13</f>
        <v>586001.66999999993</v>
      </c>
    </row>
    <row r="11" spans="1:9" ht="15" customHeight="1" x14ac:dyDescent="0.2">
      <c r="A11" s="86" t="s">
        <v>233</v>
      </c>
      <c r="B11" s="87">
        <v>355491.67</v>
      </c>
      <c r="C11" s="7">
        <f>20000-4000</f>
        <v>16000</v>
      </c>
      <c r="D11" s="88">
        <f>B11+C11</f>
        <v>371491.67</v>
      </c>
    </row>
    <row r="12" spans="1:9" ht="15" customHeight="1" x14ac:dyDescent="0.2">
      <c r="A12" s="86" t="s">
        <v>234</v>
      </c>
      <c r="B12" s="87">
        <v>50</v>
      </c>
      <c r="C12" s="7"/>
      <c r="D12" s="88">
        <f t="shared" ref="D12:D13" si="0">B12+C12</f>
        <v>50</v>
      </c>
    </row>
    <row r="13" spans="1:9" ht="15" customHeight="1" x14ac:dyDescent="0.2">
      <c r="A13" s="86" t="s">
        <v>235</v>
      </c>
      <c r="B13" s="87">
        <v>197460</v>
      </c>
      <c r="C13" s="7">
        <f>5000+12000</f>
        <v>17000</v>
      </c>
      <c r="D13" s="88">
        <f t="shared" si="0"/>
        <v>214460</v>
      </c>
    </row>
    <row r="14" spans="1:9" ht="15" customHeight="1" x14ac:dyDescent="0.2">
      <c r="A14" s="86" t="s">
        <v>236</v>
      </c>
      <c r="B14" s="87">
        <v>0</v>
      </c>
      <c r="C14" s="7">
        <v>0</v>
      </c>
      <c r="D14" s="88">
        <v>0</v>
      </c>
    </row>
    <row r="15" spans="1:9" ht="15" customHeight="1" x14ac:dyDescent="0.2">
      <c r="A15" s="86" t="s">
        <v>237</v>
      </c>
      <c r="B15" s="87">
        <f t="shared" ref="B15:D15" si="1">B16</f>
        <v>43508</v>
      </c>
      <c r="C15" s="87">
        <f t="shared" si="1"/>
        <v>0</v>
      </c>
      <c r="D15" s="87">
        <f t="shared" si="1"/>
        <v>43508</v>
      </c>
    </row>
    <row r="16" spans="1:9" ht="15" customHeight="1" x14ac:dyDescent="0.2">
      <c r="A16" s="86" t="s">
        <v>238</v>
      </c>
      <c r="B16" s="87">
        <v>43508</v>
      </c>
      <c r="C16" s="7"/>
      <c r="D16" s="88">
        <f>B16+C16</f>
        <v>43508</v>
      </c>
    </row>
    <row r="17" spans="1:4" ht="15" customHeight="1" x14ac:dyDescent="0.2">
      <c r="A17" s="90" t="s">
        <v>239</v>
      </c>
      <c r="B17" s="89">
        <f>B18+B19+B20+B21+B22+B23</f>
        <v>172476.39</v>
      </c>
      <c r="C17" s="89">
        <f t="shared" ref="C17:D17" si="2">C18+C19+C20+C21+C22+C23</f>
        <v>0</v>
      </c>
      <c r="D17" s="89">
        <f t="shared" si="2"/>
        <v>172476.39</v>
      </c>
    </row>
    <row r="18" spans="1:4" ht="15" customHeight="1" x14ac:dyDescent="0.2">
      <c r="A18" s="91" t="s">
        <v>240</v>
      </c>
      <c r="B18" s="89">
        <v>12000</v>
      </c>
      <c r="C18" s="7"/>
      <c r="D18" s="88">
        <f>B18+C18</f>
        <v>12000</v>
      </c>
    </row>
    <row r="19" spans="1:4" ht="15" customHeight="1" x14ac:dyDescent="0.2">
      <c r="A19" s="91" t="s">
        <v>241</v>
      </c>
      <c r="B19" s="89">
        <v>17000</v>
      </c>
      <c r="C19" s="7"/>
      <c r="D19" s="88">
        <f t="shared" ref="D19:D23" si="3">B19+C19</f>
        <v>17000</v>
      </c>
    </row>
    <row r="20" spans="1:4" ht="15" customHeight="1" x14ac:dyDescent="0.2">
      <c r="A20" s="91" t="s">
        <v>242</v>
      </c>
      <c r="B20" s="89">
        <v>140000</v>
      </c>
      <c r="C20" s="7"/>
      <c r="D20" s="88">
        <f t="shared" si="3"/>
        <v>140000</v>
      </c>
    </row>
    <row r="21" spans="1:4" ht="15" customHeight="1" x14ac:dyDescent="0.2">
      <c r="A21" s="91" t="s">
        <v>243</v>
      </c>
      <c r="B21" s="89">
        <v>2800</v>
      </c>
      <c r="C21" s="7"/>
      <c r="D21" s="88">
        <f t="shared" si="3"/>
        <v>2800</v>
      </c>
    </row>
    <row r="22" spans="1:4" ht="15" customHeight="1" x14ac:dyDescent="0.2">
      <c r="A22" s="91" t="s">
        <v>244</v>
      </c>
      <c r="B22" s="89">
        <v>263.39</v>
      </c>
      <c r="C22" s="7"/>
      <c r="D22" s="88">
        <f t="shared" si="3"/>
        <v>263.39</v>
      </c>
    </row>
    <row r="23" spans="1:4" ht="15" customHeight="1" x14ac:dyDescent="0.2">
      <c r="A23" s="91" t="s">
        <v>272</v>
      </c>
      <c r="B23" s="89">
        <f>300+83+30</f>
        <v>413</v>
      </c>
      <c r="C23" s="7"/>
      <c r="D23" s="88">
        <f t="shared" si="3"/>
        <v>413</v>
      </c>
    </row>
    <row r="24" spans="1:4" ht="15" customHeight="1" x14ac:dyDescent="0.2">
      <c r="A24" s="86" t="s">
        <v>245</v>
      </c>
      <c r="B24" s="87">
        <f t="shared" ref="B24:D24" si="4">B25+B26</f>
        <v>1328989.94</v>
      </c>
      <c r="C24" s="87">
        <f t="shared" si="4"/>
        <v>21650</v>
      </c>
      <c r="D24" s="87">
        <f t="shared" si="4"/>
        <v>1350639.94</v>
      </c>
    </row>
    <row r="25" spans="1:4" ht="15" customHeight="1" x14ac:dyDescent="0.2">
      <c r="A25" s="86" t="s">
        <v>246</v>
      </c>
      <c r="B25" s="87">
        <v>431935</v>
      </c>
      <c r="C25" s="7">
        <v>7300</v>
      </c>
      <c r="D25" s="88">
        <f>B25+C25</f>
        <v>439235</v>
      </c>
    </row>
    <row r="26" spans="1:4" ht="15" customHeight="1" x14ac:dyDescent="0.2">
      <c r="A26" s="86" t="s">
        <v>247</v>
      </c>
      <c r="B26" s="87">
        <v>897054.94</v>
      </c>
      <c r="C26" s="7">
        <f>12000+2350</f>
        <v>14350</v>
      </c>
      <c r="D26" s="88">
        <f t="shared" ref="D26" si="5">B26+C26</f>
        <v>911404.94</v>
      </c>
    </row>
    <row r="27" spans="1:4" ht="15" customHeight="1" x14ac:dyDescent="0.2">
      <c r="A27" s="86" t="s">
        <v>248</v>
      </c>
      <c r="B27" s="108">
        <v>0</v>
      </c>
      <c r="C27" s="189">
        <v>0</v>
      </c>
      <c r="D27" s="190">
        <v>0</v>
      </c>
    </row>
    <row r="28" spans="1:4" ht="15" customHeight="1" x14ac:dyDescent="0.2">
      <c r="A28" s="92" t="s">
        <v>305</v>
      </c>
      <c r="B28" s="228">
        <v>0</v>
      </c>
      <c r="C28" s="224">
        <v>0</v>
      </c>
      <c r="D28" s="226">
        <v>0</v>
      </c>
    </row>
    <row r="29" spans="1:4" ht="15" customHeight="1" x14ac:dyDescent="0.2">
      <c r="A29" s="93" t="s">
        <v>306</v>
      </c>
      <c r="B29" s="229"/>
      <c r="C29" s="225"/>
      <c r="D29" s="227"/>
    </row>
    <row r="30" spans="1:4" ht="15" customHeight="1" x14ac:dyDescent="0.2">
      <c r="A30" s="90" t="s">
        <v>249</v>
      </c>
      <c r="B30" s="191">
        <v>0</v>
      </c>
      <c r="C30" s="189">
        <v>0</v>
      </c>
      <c r="D30" s="190">
        <v>0</v>
      </c>
    </row>
    <row r="31" spans="1:4" ht="15" customHeight="1" x14ac:dyDescent="0.2">
      <c r="A31" s="94"/>
      <c r="B31" s="95"/>
      <c r="C31" s="15"/>
      <c r="D31" s="15"/>
    </row>
    <row r="32" spans="1:4" ht="15" customHeight="1" x14ac:dyDescent="0.2">
      <c r="A32" s="94"/>
      <c r="B32" s="95"/>
      <c r="C32" s="15"/>
      <c r="D32" s="15"/>
    </row>
    <row r="33" spans="1:5" ht="15" customHeight="1" x14ac:dyDescent="0.2">
      <c r="A33" s="94"/>
      <c r="B33" s="95"/>
      <c r="C33" s="15"/>
      <c r="D33" s="15"/>
    </row>
    <row r="34" spans="1:5" ht="15" customHeight="1" x14ac:dyDescent="0.2">
      <c r="A34" s="202" t="s">
        <v>98</v>
      </c>
      <c r="B34" s="202"/>
      <c r="C34" s="202"/>
      <c r="D34" s="202"/>
      <c r="E34" s="202"/>
    </row>
    <row r="35" spans="1:5" ht="15" customHeight="1" x14ac:dyDescent="0.2">
      <c r="A35" s="11"/>
      <c r="B35" s="11"/>
      <c r="C35" s="11"/>
      <c r="D35" s="11"/>
    </row>
    <row r="36" spans="1:5" ht="21" customHeight="1" x14ac:dyDescent="0.2">
      <c r="A36" s="182" t="s">
        <v>231</v>
      </c>
      <c r="B36" s="63" t="s">
        <v>230</v>
      </c>
      <c r="C36" s="63" t="s">
        <v>293</v>
      </c>
      <c r="D36" s="63" t="s">
        <v>294</v>
      </c>
    </row>
    <row r="37" spans="1:5" ht="15" customHeight="1" x14ac:dyDescent="0.2">
      <c r="A37" s="84" t="s">
        <v>251</v>
      </c>
      <c r="B37" s="96">
        <f>B38+B42+B43+B45+B52+B55+B56+B58</f>
        <v>2177461.0300000003</v>
      </c>
      <c r="C37" s="96">
        <f>C38+C42+C43+C45+C52+C55+C56+C58</f>
        <v>54650</v>
      </c>
      <c r="D37" s="96">
        <f>D38+D42+D43+D45+D52+D55+D56+D58</f>
        <v>2232111.0300000003</v>
      </c>
    </row>
    <row r="38" spans="1:5" ht="15" customHeight="1" x14ac:dyDescent="0.2">
      <c r="A38" s="90" t="s">
        <v>250</v>
      </c>
      <c r="B38" s="89">
        <f>B39+B40+B41</f>
        <v>622995.03</v>
      </c>
      <c r="C38" s="89">
        <f>C39+C40+C41</f>
        <v>33000</v>
      </c>
      <c r="D38" s="89">
        <f>D39+D40+D41</f>
        <v>655995.03</v>
      </c>
    </row>
    <row r="39" spans="1:5" ht="15" customHeight="1" x14ac:dyDescent="0.2">
      <c r="A39" s="86" t="s">
        <v>233</v>
      </c>
      <c r="B39" s="87">
        <v>361340</v>
      </c>
      <c r="C39" s="97">
        <f>20000-4000</f>
        <v>16000</v>
      </c>
      <c r="D39" s="97">
        <f>B39+C39</f>
        <v>377340</v>
      </c>
    </row>
    <row r="40" spans="1:5" ht="15" customHeight="1" x14ac:dyDescent="0.2">
      <c r="A40" s="86" t="s">
        <v>234</v>
      </c>
      <c r="B40" s="87">
        <v>50</v>
      </c>
      <c r="C40" s="97"/>
      <c r="D40" s="97">
        <f t="shared" ref="D40:D41" si="6">B40+C40</f>
        <v>50</v>
      </c>
    </row>
    <row r="41" spans="1:5" ht="15" customHeight="1" x14ac:dyDescent="0.2">
      <c r="A41" s="86" t="s">
        <v>235</v>
      </c>
      <c r="B41" s="87">
        <v>261605.03</v>
      </c>
      <c r="C41" s="97">
        <f>12000+5000</f>
        <v>17000</v>
      </c>
      <c r="D41" s="97">
        <f t="shared" si="6"/>
        <v>278605.03000000003</v>
      </c>
    </row>
    <row r="42" spans="1:5" ht="15" customHeight="1" x14ac:dyDescent="0.2">
      <c r="A42" s="86" t="s">
        <v>236</v>
      </c>
      <c r="B42" s="87">
        <v>0</v>
      </c>
      <c r="C42" s="97">
        <v>0</v>
      </c>
      <c r="D42" s="97">
        <v>0</v>
      </c>
    </row>
    <row r="43" spans="1:5" ht="15" customHeight="1" x14ac:dyDescent="0.2">
      <c r="A43" s="86" t="s">
        <v>237</v>
      </c>
      <c r="B43" s="87">
        <f t="shared" ref="B43:D43" si="7">B44</f>
        <v>43508</v>
      </c>
      <c r="C43" s="87">
        <f t="shared" si="7"/>
        <v>0</v>
      </c>
      <c r="D43" s="87">
        <f t="shared" si="7"/>
        <v>43508</v>
      </c>
    </row>
    <row r="44" spans="1:5" ht="15" customHeight="1" x14ac:dyDescent="0.2">
      <c r="A44" s="86" t="s">
        <v>238</v>
      </c>
      <c r="B44" s="87">
        <v>43508</v>
      </c>
      <c r="C44" s="97"/>
      <c r="D44" s="97">
        <f>B44+C44</f>
        <v>43508</v>
      </c>
    </row>
    <row r="45" spans="1:5" ht="15" customHeight="1" x14ac:dyDescent="0.2">
      <c r="A45" s="90" t="s">
        <v>239</v>
      </c>
      <c r="B45" s="89">
        <f>B46+B47+B48+B49+B50+B51</f>
        <v>172413</v>
      </c>
      <c r="C45" s="89">
        <f t="shared" ref="C45:D45" si="8">C46+C47+C48+C49+C50+C51</f>
        <v>0</v>
      </c>
      <c r="D45" s="89">
        <f t="shared" si="8"/>
        <v>172413</v>
      </c>
    </row>
    <row r="46" spans="1:5" ht="15" customHeight="1" x14ac:dyDescent="0.2">
      <c r="A46" s="91" t="s">
        <v>240</v>
      </c>
      <c r="B46" s="89">
        <v>12000</v>
      </c>
      <c r="C46" s="97"/>
      <c r="D46" s="97">
        <f>B46+C46</f>
        <v>12000</v>
      </c>
    </row>
    <row r="47" spans="1:5" ht="15" customHeight="1" x14ac:dyDescent="0.2">
      <c r="A47" s="91" t="s">
        <v>241</v>
      </c>
      <c r="B47" s="89">
        <v>17000</v>
      </c>
      <c r="C47" s="97"/>
      <c r="D47" s="97">
        <f t="shared" ref="D47:D51" si="9">B47+C47</f>
        <v>17000</v>
      </c>
    </row>
    <row r="48" spans="1:5" ht="15" customHeight="1" x14ac:dyDescent="0.2">
      <c r="A48" s="91" t="s">
        <v>242</v>
      </c>
      <c r="B48" s="89">
        <v>140000</v>
      </c>
      <c r="C48" s="97"/>
      <c r="D48" s="97">
        <f t="shared" si="9"/>
        <v>140000</v>
      </c>
    </row>
    <row r="49" spans="1:4" ht="15" customHeight="1" x14ac:dyDescent="0.2">
      <c r="A49" s="91" t="s">
        <v>243</v>
      </c>
      <c r="B49" s="89">
        <v>2800</v>
      </c>
      <c r="C49" s="97"/>
      <c r="D49" s="97">
        <f t="shared" si="9"/>
        <v>2800</v>
      </c>
    </row>
    <row r="50" spans="1:4" ht="15" customHeight="1" x14ac:dyDescent="0.2">
      <c r="A50" s="91" t="s">
        <v>244</v>
      </c>
      <c r="B50" s="89">
        <v>200</v>
      </c>
      <c r="C50" s="97"/>
      <c r="D50" s="97">
        <f t="shared" si="9"/>
        <v>200</v>
      </c>
    </row>
    <row r="51" spans="1:4" ht="15" customHeight="1" x14ac:dyDescent="0.2">
      <c r="A51" s="91" t="s">
        <v>272</v>
      </c>
      <c r="B51" s="89">
        <f>300+83+30</f>
        <v>413</v>
      </c>
      <c r="C51" s="97"/>
      <c r="D51" s="97">
        <f t="shared" si="9"/>
        <v>413</v>
      </c>
    </row>
    <row r="52" spans="1:4" ht="15" customHeight="1" x14ac:dyDescent="0.2">
      <c r="A52" s="86" t="s">
        <v>245</v>
      </c>
      <c r="B52" s="87">
        <f t="shared" ref="B52:C52" si="10">B53+B54</f>
        <v>1338545</v>
      </c>
      <c r="C52" s="87">
        <f t="shared" si="10"/>
        <v>21650</v>
      </c>
      <c r="D52" s="87">
        <f>D53+D54</f>
        <v>1360195</v>
      </c>
    </row>
    <row r="53" spans="1:4" ht="15" customHeight="1" x14ac:dyDescent="0.2">
      <c r="A53" s="86" t="s">
        <v>246</v>
      </c>
      <c r="B53" s="87">
        <v>421935</v>
      </c>
      <c r="C53" s="97">
        <v>7300</v>
      </c>
      <c r="D53" s="97">
        <f>B53+C53</f>
        <v>429235</v>
      </c>
    </row>
    <row r="54" spans="1:4" ht="15" customHeight="1" x14ac:dyDescent="0.2">
      <c r="A54" s="86" t="s">
        <v>247</v>
      </c>
      <c r="B54" s="87">
        <v>916610</v>
      </c>
      <c r="C54" s="97">
        <f>2350+12000</f>
        <v>14350</v>
      </c>
      <c r="D54" s="97">
        <f>B54+C54</f>
        <v>930960</v>
      </c>
    </row>
    <row r="55" spans="1:4" ht="15" customHeight="1" x14ac:dyDescent="0.2">
      <c r="A55" s="86" t="s">
        <v>248</v>
      </c>
      <c r="B55" s="87">
        <v>0</v>
      </c>
      <c r="C55" s="97">
        <v>0</v>
      </c>
      <c r="D55" s="97">
        <v>0</v>
      </c>
    </row>
    <row r="56" spans="1:4" ht="15" customHeight="1" x14ac:dyDescent="0.2">
      <c r="A56" s="92" t="s">
        <v>305</v>
      </c>
      <c r="B56" s="222">
        <v>0</v>
      </c>
      <c r="C56" s="220">
        <v>0</v>
      </c>
      <c r="D56" s="220">
        <v>0</v>
      </c>
    </row>
    <row r="57" spans="1:4" ht="15" customHeight="1" x14ac:dyDescent="0.2">
      <c r="A57" s="100" t="s">
        <v>307</v>
      </c>
      <c r="B57" s="223"/>
      <c r="C57" s="221"/>
      <c r="D57" s="221"/>
    </row>
    <row r="58" spans="1:4" ht="15" customHeight="1" x14ac:dyDescent="0.2">
      <c r="A58" s="90" t="s">
        <v>249</v>
      </c>
      <c r="B58" s="89">
        <v>0</v>
      </c>
      <c r="C58" s="97">
        <v>0</v>
      </c>
      <c r="D58" s="97">
        <v>0</v>
      </c>
    </row>
  </sheetData>
  <mergeCells count="9">
    <mergeCell ref="A1:E1"/>
    <mergeCell ref="A5:E5"/>
    <mergeCell ref="C56:C57"/>
    <mergeCell ref="D56:D57"/>
    <mergeCell ref="B56:B57"/>
    <mergeCell ref="C28:C29"/>
    <mergeCell ref="D28:D29"/>
    <mergeCell ref="B28:B29"/>
    <mergeCell ref="A34:E34"/>
  </mergeCells>
  <pageMargins left="0.9055118110236221" right="0.19685039370078741" top="0.15748031496062992" bottom="0.15748031496062992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zoomScale="120" zoomScaleNormal="120" workbookViewId="0">
      <selection activeCell="B28" sqref="B28"/>
    </sheetView>
  </sheetViews>
  <sheetFormatPr defaultRowHeight="13.5" customHeight="1" x14ac:dyDescent="0.2"/>
  <cols>
    <col min="1" max="1" width="74.28515625" style="10" customWidth="1"/>
    <col min="2" max="4" width="23.7109375" style="2" customWidth="1"/>
    <col min="5" max="16384" width="9.140625" style="2"/>
  </cols>
  <sheetData>
    <row r="1" spans="1:5" ht="13.5" customHeight="1" x14ac:dyDescent="0.2">
      <c r="A1" s="202" t="s">
        <v>163</v>
      </c>
      <c r="B1" s="202"/>
      <c r="C1" s="202"/>
      <c r="D1" s="202"/>
      <c r="E1" s="202"/>
    </row>
    <row r="2" spans="1:5" ht="13.5" customHeight="1" x14ac:dyDescent="0.2">
      <c r="A2" s="11"/>
      <c r="B2" s="11"/>
      <c r="C2" s="11"/>
      <c r="D2" s="11"/>
      <c r="E2" s="11"/>
    </row>
    <row r="3" spans="1:5" ht="13.5" customHeight="1" x14ac:dyDescent="0.2">
      <c r="A3" s="214" t="s">
        <v>309</v>
      </c>
      <c r="B3" s="214"/>
      <c r="C3" s="214"/>
      <c r="D3" s="214"/>
      <c r="E3" s="214"/>
    </row>
    <row r="4" spans="1:5" ht="13.5" customHeight="1" x14ac:dyDescent="0.2">
      <c r="A4" s="61"/>
      <c r="B4" s="61"/>
      <c r="C4" s="61"/>
      <c r="D4" s="61"/>
      <c r="E4" s="61"/>
    </row>
    <row r="5" spans="1:5" ht="27.75" customHeight="1" x14ac:dyDescent="0.2">
      <c r="A5" s="183" t="s">
        <v>260</v>
      </c>
      <c r="B5" s="63" t="s">
        <v>230</v>
      </c>
      <c r="C5" s="63" t="s">
        <v>293</v>
      </c>
      <c r="D5" s="63" t="s">
        <v>294</v>
      </c>
      <c r="E5" s="61"/>
    </row>
    <row r="6" spans="1:5" ht="13.5" customHeight="1" x14ac:dyDescent="0.2">
      <c r="A6" s="3" t="s">
        <v>23</v>
      </c>
      <c r="B6" s="4">
        <f>B7+B10+B12+B14+B18+B21+B26+B28+B33+B38</f>
        <v>2177461.0300000003</v>
      </c>
      <c r="C6" s="4">
        <f>C7+C10+C12+C14+C18+C21+C26+C28+C33+C38</f>
        <v>54650</v>
      </c>
      <c r="D6" s="4">
        <f>D7+D10+D12+D14+D18+D21+D26+D28+D33+D38</f>
        <v>2232111.0300000003</v>
      </c>
    </row>
    <row r="7" spans="1:5" ht="13.5" customHeight="1" x14ac:dyDescent="0.2">
      <c r="A7" s="3" t="s">
        <v>24</v>
      </c>
      <c r="B7" s="6">
        <f>B8+B9</f>
        <v>391087.03</v>
      </c>
      <c r="C7" s="6">
        <f>C8+C9</f>
        <v>-3050</v>
      </c>
      <c r="D7" s="6">
        <f>D8+D9</f>
        <v>388037.03</v>
      </c>
    </row>
    <row r="8" spans="1:5" ht="13.5" customHeight="1" x14ac:dyDescent="0.2">
      <c r="A8" s="5" t="s">
        <v>101</v>
      </c>
      <c r="B8" s="7">
        <v>80772</v>
      </c>
      <c r="C8" s="7">
        <f>-800</f>
        <v>-800</v>
      </c>
      <c r="D8" s="7">
        <f>B8+C8</f>
        <v>79972</v>
      </c>
    </row>
    <row r="9" spans="1:5" ht="13.5" customHeight="1" x14ac:dyDescent="0.2">
      <c r="A9" s="5" t="s">
        <v>102</v>
      </c>
      <c r="B9" s="7">
        <v>310315.03000000003</v>
      </c>
      <c r="C9" s="7">
        <f>-2350+5100-4000-1000</f>
        <v>-2250</v>
      </c>
      <c r="D9" s="7">
        <f t="shared" ref="D9" si="0">B9+C9</f>
        <v>308065.03000000003</v>
      </c>
    </row>
    <row r="10" spans="1:5" ht="13.5" customHeight="1" x14ac:dyDescent="0.2">
      <c r="A10" s="3" t="s">
        <v>54</v>
      </c>
      <c r="B10" s="7">
        <f t="shared" ref="B10:D10" si="1">B11</f>
        <v>2000</v>
      </c>
      <c r="C10" s="7">
        <f t="shared" si="1"/>
        <v>0</v>
      </c>
      <c r="D10" s="7">
        <f t="shared" si="1"/>
        <v>2000</v>
      </c>
    </row>
    <row r="11" spans="1:5" ht="13.5" customHeight="1" x14ac:dyDescent="0.2">
      <c r="A11" s="5" t="s">
        <v>220</v>
      </c>
      <c r="B11" s="7">
        <v>2000</v>
      </c>
      <c r="C11" s="7"/>
      <c r="D11" s="7">
        <f>B11+C11</f>
        <v>2000</v>
      </c>
    </row>
    <row r="12" spans="1:5" ht="13.5" customHeight="1" x14ac:dyDescent="0.2">
      <c r="A12" s="3" t="s">
        <v>51</v>
      </c>
      <c r="B12" s="6">
        <f t="shared" ref="B12:C12" si="2">B13</f>
        <v>34000</v>
      </c>
      <c r="C12" s="6">
        <f t="shared" si="2"/>
        <v>5000</v>
      </c>
      <c r="D12" s="6">
        <f>D13</f>
        <v>39000</v>
      </c>
    </row>
    <row r="13" spans="1:5" ht="13.5" customHeight="1" x14ac:dyDescent="0.2">
      <c r="A13" s="5" t="s">
        <v>219</v>
      </c>
      <c r="B13" s="7">
        <v>34000</v>
      </c>
      <c r="C13" s="7">
        <v>5000</v>
      </c>
      <c r="D13" s="9">
        <f>B13+C13</f>
        <v>39000</v>
      </c>
    </row>
    <row r="14" spans="1:5" ht="13.5" customHeight="1" x14ac:dyDescent="0.2">
      <c r="A14" s="3" t="s">
        <v>25</v>
      </c>
      <c r="B14" s="6">
        <f>B15+B16+B17</f>
        <v>46192</v>
      </c>
      <c r="C14" s="6">
        <f t="shared" ref="C14:D14" si="3">C15+C16+C17</f>
        <v>1500</v>
      </c>
      <c r="D14" s="6">
        <f t="shared" si="3"/>
        <v>47692</v>
      </c>
    </row>
    <row r="15" spans="1:5" ht="13.5" customHeight="1" x14ac:dyDescent="0.2">
      <c r="A15" s="5" t="s">
        <v>104</v>
      </c>
      <c r="B15" s="7">
        <v>2000</v>
      </c>
      <c r="C15" s="7"/>
      <c r="D15" s="9">
        <f>B15+C15</f>
        <v>2000</v>
      </c>
    </row>
    <row r="16" spans="1:5" ht="13.5" customHeight="1" x14ac:dyDescent="0.2">
      <c r="A16" s="12" t="s">
        <v>103</v>
      </c>
      <c r="B16" s="7">
        <v>23192</v>
      </c>
      <c r="C16" s="7"/>
      <c r="D16" s="9">
        <f t="shared" ref="D16:D17" si="4">B16+C16</f>
        <v>23192</v>
      </c>
    </row>
    <row r="17" spans="1:4" ht="13.5" customHeight="1" x14ac:dyDescent="0.2">
      <c r="A17" s="5" t="s">
        <v>210</v>
      </c>
      <c r="B17" s="7">
        <v>21000</v>
      </c>
      <c r="C17" s="7">
        <v>1500</v>
      </c>
      <c r="D17" s="9">
        <f t="shared" si="4"/>
        <v>22500</v>
      </c>
    </row>
    <row r="18" spans="1:4" ht="13.5" customHeight="1" x14ac:dyDescent="0.2">
      <c r="A18" s="3" t="s">
        <v>52</v>
      </c>
      <c r="B18" s="16">
        <f>B19+B20</f>
        <v>24290</v>
      </c>
      <c r="C18" s="16">
        <f t="shared" ref="C18:D18" si="5">C19+C20</f>
        <v>1000</v>
      </c>
      <c r="D18" s="16">
        <f t="shared" si="5"/>
        <v>25290</v>
      </c>
    </row>
    <row r="19" spans="1:4" ht="13.5" customHeight="1" x14ac:dyDescent="0.2">
      <c r="A19" s="5" t="s">
        <v>217</v>
      </c>
      <c r="B19" s="16">
        <v>9230</v>
      </c>
      <c r="C19" s="16"/>
      <c r="D19" s="16">
        <f>B19+C19</f>
        <v>9230</v>
      </c>
    </row>
    <row r="20" spans="1:4" ht="13.5" customHeight="1" x14ac:dyDescent="0.2">
      <c r="A20" s="5" t="s">
        <v>214</v>
      </c>
      <c r="B20" s="16">
        <v>15060</v>
      </c>
      <c r="C20" s="16">
        <v>1000</v>
      </c>
      <c r="D20" s="16">
        <f>B20+C20</f>
        <v>16060</v>
      </c>
    </row>
    <row r="21" spans="1:4" ht="13.5" customHeight="1" x14ac:dyDescent="0.2">
      <c r="A21" s="3" t="s">
        <v>53</v>
      </c>
      <c r="B21" s="16">
        <f>B23+B22+B24+B25</f>
        <v>1001550</v>
      </c>
      <c r="C21" s="16">
        <f t="shared" ref="C21:D21" si="6">C23+C22+C24+C25</f>
        <v>52900</v>
      </c>
      <c r="D21" s="16">
        <f t="shared" si="6"/>
        <v>1054450</v>
      </c>
    </row>
    <row r="22" spans="1:4" ht="13.5" customHeight="1" x14ac:dyDescent="0.2">
      <c r="A22" s="5" t="s">
        <v>213</v>
      </c>
      <c r="B22" s="16">
        <v>951650</v>
      </c>
      <c r="C22" s="16">
        <f>1500+100+9000-13000-700+1000+50000</f>
        <v>47900</v>
      </c>
      <c r="D22" s="16">
        <f>B22+C22</f>
        <v>999550</v>
      </c>
    </row>
    <row r="23" spans="1:4" ht="13.5" customHeight="1" x14ac:dyDescent="0.2">
      <c r="A23" s="5" t="s">
        <v>216</v>
      </c>
      <c r="B23" s="16">
        <v>15000</v>
      </c>
      <c r="C23" s="16">
        <v>5000</v>
      </c>
      <c r="D23" s="16">
        <f t="shared" ref="D23:D25" si="7">B23+C23</f>
        <v>20000</v>
      </c>
    </row>
    <row r="24" spans="1:4" ht="13.5" customHeight="1" x14ac:dyDescent="0.2">
      <c r="A24" s="5" t="s">
        <v>215</v>
      </c>
      <c r="B24" s="16">
        <f>18500</f>
        <v>18500</v>
      </c>
      <c r="C24" s="16"/>
      <c r="D24" s="16">
        <f t="shared" si="7"/>
        <v>18500</v>
      </c>
    </row>
    <row r="25" spans="1:4" ht="13.5" customHeight="1" x14ac:dyDescent="0.2">
      <c r="A25" s="5" t="s">
        <v>218</v>
      </c>
      <c r="B25" s="16">
        <v>16400</v>
      </c>
      <c r="C25" s="16"/>
      <c r="D25" s="16">
        <f t="shared" si="7"/>
        <v>16400</v>
      </c>
    </row>
    <row r="26" spans="1:4" ht="13.5" customHeight="1" x14ac:dyDescent="0.2">
      <c r="A26" s="3" t="s">
        <v>55</v>
      </c>
      <c r="B26" s="16">
        <f t="shared" ref="B26:D26" si="8">B27</f>
        <v>11000</v>
      </c>
      <c r="C26" s="16">
        <f t="shared" si="8"/>
        <v>0</v>
      </c>
      <c r="D26" s="16">
        <f t="shared" si="8"/>
        <v>11000</v>
      </c>
    </row>
    <row r="27" spans="1:4" ht="13.5" customHeight="1" x14ac:dyDescent="0.2">
      <c r="A27" s="5" t="s">
        <v>227</v>
      </c>
      <c r="B27" s="16">
        <v>11000</v>
      </c>
      <c r="C27" s="16"/>
      <c r="D27" s="16">
        <f>B27+C27</f>
        <v>11000</v>
      </c>
    </row>
    <row r="28" spans="1:4" ht="13.5" customHeight="1" x14ac:dyDescent="0.2">
      <c r="A28" s="3" t="s">
        <v>56</v>
      </c>
      <c r="B28" s="16">
        <f>B29+B30+B31+B32</f>
        <v>109000</v>
      </c>
      <c r="C28" s="16">
        <f t="shared" ref="C28:D28" si="9">C29+C30+C31+C32</f>
        <v>-3000</v>
      </c>
      <c r="D28" s="16">
        <f t="shared" si="9"/>
        <v>106000</v>
      </c>
    </row>
    <row r="29" spans="1:4" ht="13.5" customHeight="1" x14ac:dyDescent="0.2">
      <c r="A29" s="5" t="s">
        <v>221</v>
      </c>
      <c r="B29" s="16">
        <v>57000</v>
      </c>
      <c r="C29" s="16"/>
      <c r="D29" s="16">
        <f>B29+C29</f>
        <v>57000</v>
      </c>
    </row>
    <row r="30" spans="1:4" ht="13.5" customHeight="1" x14ac:dyDescent="0.2">
      <c r="A30" s="5" t="s">
        <v>222</v>
      </c>
      <c r="B30" s="16">
        <v>5000</v>
      </c>
      <c r="C30" s="16"/>
      <c r="D30" s="16">
        <f t="shared" ref="D30:D32" si="10">B30+C30</f>
        <v>5000</v>
      </c>
    </row>
    <row r="31" spans="1:4" ht="13.5" customHeight="1" x14ac:dyDescent="0.2">
      <c r="A31" s="5" t="s">
        <v>223</v>
      </c>
      <c r="B31" s="16">
        <v>35000</v>
      </c>
      <c r="C31" s="16">
        <v>-3000</v>
      </c>
      <c r="D31" s="16">
        <f t="shared" si="10"/>
        <v>32000</v>
      </c>
    </row>
    <row r="32" spans="1:4" ht="13.5" customHeight="1" x14ac:dyDescent="0.2">
      <c r="A32" s="5" t="s">
        <v>228</v>
      </c>
      <c r="B32" s="16">
        <v>12000</v>
      </c>
      <c r="C32" s="16"/>
      <c r="D32" s="16">
        <f t="shared" si="10"/>
        <v>12000</v>
      </c>
    </row>
    <row r="33" spans="1:4" ht="13.5" customHeight="1" x14ac:dyDescent="0.2">
      <c r="A33" s="3" t="s">
        <v>57</v>
      </c>
      <c r="B33" s="16">
        <f>B34+B36+B37+B35</f>
        <v>368666</v>
      </c>
      <c r="C33" s="16">
        <f t="shared" ref="C33:D33" si="11">C34+C36+C37+C35</f>
        <v>0</v>
      </c>
      <c r="D33" s="16">
        <f t="shared" si="11"/>
        <v>368666</v>
      </c>
    </row>
    <row r="34" spans="1:4" ht="13.5" customHeight="1" x14ac:dyDescent="0.2">
      <c r="A34" s="5" t="s">
        <v>58</v>
      </c>
      <c r="B34" s="16">
        <v>345966</v>
      </c>
      <c r="C34" s="16"/>
      <c r="D34" s="16">
        <f>B34+C34</f>
        <v>345966</v>
      </c>
    </row>
    <row r="35" spans="1:4" ht="13.5" customHeight="1" x14ac:dyDescent="0.2">
      <c r="A35" s="13" t="s">
        <v>59</v>
      </c>
      <c r="B35" s="16">
        <v>11700</v>
      </c>
      <c r="C35" s="16"/>
      <c r="D35" s="16">
        <f t="shared" ref="D35:D37" si="12">B35+C35</f>
        <v>11700</v>
      </c>
    </row>
    <row r="36" spans="1:4" ht="13.5" customHeight="1" x14ac:dyDescent="0.2">
      <c r="A36" s="5" t="s">
        <v>60</v>
      </c>
      <c r="B36" s="16">
        <v>3000</v>
      </c>
      <c r="C36" s="16"/>
      <c r="D36" s="16">
        <f t="shared" si="12"/>
        <v>3000</v>
      </c>
    </row>
    <row r="37" spans="1:4" ht="13.5" customHeight="1" x14ac:dyDescent="0.2">
      <c r="A37" s="5" t="s">
        <v>61</v>
      </c>
      <c r="B37" s="16">
        <v>8000</v>
      </c>
      <c r="C37" s="16"/>
      <c r="D37" s="16">
        <f t="shared" si="12"/>
        <v>8000</v>
      </c>
    </row>
    <row r="38" spans="1:4" ht="13.5" customHeight="1" x14ac:dyDescent="0.2">
      <c r="A38" s="3" t="s">
        <v>62</v>
      </c>
      <c r="B38" s="16">
        <f>B39+B40+B41+B42+B43</f>
        <v>189676</v>
      </c>
      <c r="C38" s="16">
        <f t="shared" ref="C38:D38" si="13">C39+C40+C41+C42+C43</f>
        <v>300</v>
      </c>
      <c r="D38" s="16">
        <f t="shared" si="13"/>
        <v>189976</v>
      </c>
    </row>
    <row r="39" spans="1:4" ht="13.5" customHeight="1" x14ac:dyDescent="0.2">
      <c r="A39" s="5" t="s">
        <v>225</v>
      </c>
      <c r="B39" s="16">
        <v>106185</v>
      </c>
      <c r="C39" s="16">
        <v>7300</v>
      </c>
      <c r="D39" s="16">
        <f>B39+C39</f>
        <v>113485</v>
      </c>
    </row>
    <row r="40" spans="1:4" ht="13.5" customHeight="1" x14ac:dyDescent="0.2">
      <c r="A40" s="5" t="s">
        <v>224</v>
      </c>
      <c r="B40" s="16">
        <v>74490</v>
      </c>
      <c r="C40" s="16">
        <v>-7000</v>
      </c>
      <c r="D40" s="16">
        <f t="shared" ref="D40:D42" si="14">B40+C40</f>
        <v>67490</v>
      </c>
    </row>
    <row r="41" spans="1:4" ht="13.5" customHeight="1" x14ac:dyDescent="0.2">
      <c r="A41" s="5" t="s">
        <v>211</v>
      </c>
      <c r="B41" s="16">
        <f>6901</f>
        <v>6901</v>
      </c>
      <c r="C41" s="16"/>
      <c r="D41" s="16">
        <f t="shared" si="14"/>
        <v>6901</v>
      </c>
    </row>
    <row r="42" spans="1:4" ht="13.5" customHeight="1" x14ac:dyDescent="0.2">
      <c r="A42" s="14" t="s">
        <v>226</v>
      </c>
      <c r="B42" s="16">
        <v>2100</v>
      </c>
      <c r="C42" s="16"/>
      <c r="D42" s="16">
        <f t="shared" si="14"/>
        <v>2100</v>
      </c>
    </row>
    <row r="43" spans="1:4" ht="13.5" customHeight="1" x14ac:dyDescent="0.2">
      <c r="A43" s="14" t="s">
        <v>252</v>
      </c>
      <c r="B43" s="16"/>
      <c r="C43" s="16"/>
      <c r="D43" s="16"/>
    </row>
    <row r="44" spans="1:4" ht="13.5" customHeight="1" x14ac:dyDescent="0.2">
      <c r="B44" s="15"/>
      <c r="C44" s="33"/>
      <c r="D44" s="33"/>
    </row>
  </sheetData>
  <mergeCells count="2">
    <mergeCell ref="A1:E1"/>
    <mergeCell ref="A3:E3"/>
  </mergeCells>
  <pageMargins left="0.51181102362204722" right="0.31496062992125984" top="0.15748031496062992" bottom="0.15748031496062992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3"/>
  <sheetViews>
    <sheetView topLeftCell="A13" workbookViewId="0">
      <selection activeCell="D13" sqref="D13"/>
    </sheetView>
  </sheetViews>
  <sheetFormatPr defaultRowHeight="12.75" customHeight="1" x14ac:dyDescent="0.2"/>
  <cols>
    <col min="1" max="1" width="6.85546875" style="2" customWidth="1"/>
    <col min="2" max="2" width="7.7109375" style="2" customWidth="1"/>
    <col min="3" max="3" width="5" style="2" customWidth="1"/>
    <col min="4" max="4" width="51" style="2" customWidth="1"/>
    <col min="5" max="7" width="17.28515625" style="2" customWidth="1"/>
    <col min="8" max="16384" width="9.140625" style="2"/>
  </cols>
  <sheetData>
    <row r="1" spans="1:8" ht="12.75" customHeight="1" x14ac:dyDescent="0.2">
      <c r="A1" s="202" t="s">
        <v>164</v>
      </c>
      <c r="B1" s="202"/>
      <c r="C1" s="202"/>
      <c r="D1" s="202"/>
      <c r="E1" s="202"/>
      <c r="F1" s="202"/>
      <c r="G1" s="202"/>
      <c r="H1" s="202"/>
    </row>
    <row r="2" spans="1:8" ht="12.75" customHeight="1" x14ac:dyDescent="0.2">
      <c r="A2" s="11"/>
      <c r="B2" s="11"/>
      <c r="C2" s="11"/>
      <c r="D2" s="11"/>
      <c r="E2" s="11"/>
      <c r="F2" s="11"/>
      <c r="G2" s="11"/>
    </row>
    <row r="3" spans="1:8" ht="12.75" customHeight="1" x14ac:dyDescent="0.2">
      <c r="A3" s="2" t="s">
        <v>290</v>
      </c>
      <c r="E3" s="17"/>
      <c r="F3" s="17"/>
      <c r="G3" s="17"/>
    </row>
    <row r="4" spans="1:8" ht="12.75" customHeight="1" x14ac:dyDescent="0.2">
      <c r="A4" s="11"/>
      <c r="B4" s="11"/>
      <c r="C4" s="11"/>
      <c r="D4" s="11"/>
      <c r="E4" s="11"/>
      <c r="F4" s="11"/>
      <c r="G4" s="11"/>
    </row>
    <row r="5" spans="1:8" ht="12.75" customHeight="1" x14ac:dyDescent="0.2">
      <c r="A5" s="202" t="s">
        <v>29</v>
      </c>
      <c r="B5" s="202"/>
      <c r="C5" s="202"/>
      <c r="D5" s="202"/>
      <c r="E5" s="202"/>
      <c r="F5" s="202"/>
      <c r="G5" s="202"/>
      <c r="H5" s="202"/>
    </row>
    <row r="6" spans="1:8" ht="12.75" customHeight="1" x14ac:dyDescent="0.2">
      <c r="A6" s="11"/>
      <c r="B6" s="11"/>
      <c r="C6" s="11"/>
      <c r="D6" s="11"/>
      <c r="E6" s="11"/>
      <c r="F6" s="19"/>
      <c r="G6" s="19"/>
    </row>
    <row r="7" spans="1:8" ht="12.75" customHeight="1" x14ac:dyDescent="0.2">
      <c r="A7" s="202" t="s">
        <v>99</v>
      </c>
      <c r="B7" s="202"/>
      <c r="C7" s="202"/>
      <c r="D7" s="202"/>
      <c r="E7" s="202"/>
      <c r="F7" s="202"/>
      <c r="G7" s="202"/>
      <c r="H7" s="202"/>
    </row>
    <row r="8" spans="1:8" ht="12.75" customHeight="1" x14ac:dyDescent="0.2">
      <c r="A8" s="11"/>
      <c r="B8" s="11"/>
      <c r="C8" s="11"/>
      <c r="D8" s="11"/>
      <c r="E8" s="11"/>
      <c r="F8" s="19"/>
      <c r="G8" s="19"/>
    </row>
    <row r="9" spans="1:8" ht="24" customHeight="1" x14ac:dyDescent="0.2">
      <c r="A9" s="63" t="s">
        <v>11</v>
      </c>
      <c r="B9" s="64" t="s">
        <v>12</v>
      </c>
      <c r="C9" s="64" t="s">
        <v>13</v>
      </c>
      <c r="D9" s="64" t="s">
        <v>41</v>
      </c>
      <c r="E9" s="63" t="s">
        <v>230</v>
      </c>
      <c r="F9" s="63" t="s">
        <v>293</v>
      </c>
      <c r="G9" s="63" t="s">
        <v>294</v>
      </c>
    </row>
    <row r="10" spans="1:8" ht="12.75" customHeight="1" x14ac:dyDescent="0.2">
      <c r="A10" s="67">
        <v>8</v>
      </c>
      <c r="B10" s="67"/>
      <c r="C10" s="67"/>
      <c r="D10" s="67" t="s">
        <v>26</v>
      </c>
      <c r="E10" s="6">
        <v>0</v>
      </c>
      <c r="F10" s="6">
        <v>0</v>
      </c>
      <c r="G10" s="6">
        <v>0</v>
      </c>
    </row>
    <row r="11" spans="1:8" ht="12.75" customHeight="1" x14ac:dyDescent="0.2">
      <c r="A11" s="67"/>
      <c r="B11" s="68">
        <v>84</v>
      </c>
      <c r="C11" s="68"/>
      <c r="D11" s="68" t="s">
        <v>33</v>
      </c>
      <c r="E11" s="88"/>
      <c r="F11" s="88"/>
      <c r="G11" s="88"/>
    </row>
    <row r="12" spans="1:8" ht="12.75" customHeight="1" x14ac:dyDescent="0.2">
      <c r="A12" s="70"/>
      <c r="B12" s="70"/>
      <c r="C12" s="72">
        <v>81</v>
      </c>
      <c r="D12" s="71" t="s">
        <v>34</v>
      </c>
      <c r="E12" s="88"/>
      <c r="F12" s="88"/>
      <c r="G12" s="88"/>
    </row>
    <row r="13" spans="1:8" ht="12.75" customHeight="1" x14ac:dyDescent="0.2">
      <c r="A13" s="75">
        <v>5</v>
      </c>
      <c r="B13" s="75"/>
      <c r="C13" s="75"/>
      <c r="D13" s="76" t="s">
        <v>27</v>
      </c>
      <c r="E13" s="6">
        <v>0</v>
      </c>
      <c r="F13" s="6">
        <v>0</v>
      </c>
      <c r="G13" s="6">
        <v>0</v>
      </c>
    </row>
    <row r="14" spans="1:8" ht="12.75" customHeight="1" x14ac:dyDescent="0.2">
      <c r="A14" s="68"/>
      <c r="B14" s="68">
        <v>54</v>
      </c>
      <c r="C14" s="68"/>
      <c r="D14" s="101" t="s">
        <v>35</v>
      </c>
      <c r="E14" s="88"/>
      <c r="F14" s="88"/>
      <c r="G14" s="102"/>
    </row>
    <row r="15" spans="1:8" ht="12.75" customHeight="1" x14ac:dyDescent="0.2">
      <c r="A15" s="68"/>
      <c r="B15" s="68"/>
      <c r="C15" s="103" t="s">
        <v>85</v>
      </c>
      <c r="D15" s="80" t="s">
        <v>16</v>
      </c>
      <c r="E15" s="88"/>
      <c r="F15" s="88"/>
      <c r="G15" s="102"/>
    </row>
    <row r="16" spans="1:8" ht="12.75" customHeight="1" x14ac:dyDescent="0.2">
      <c r="A16" s="68"/>
      <c r="B16" s="68"/>
      <c r="C16" s="72">
        <v>31</v>
      </c>
      <c r="D16" s="72" t="s">
        <v>36</v>
      </c>
      <c r="E16" s="88"/>
      <c r="F16" s="88"/>
      <c r="G16" s="102"/>
    </row>
    <row r="18" spans="1:8" ht="12.75" customHeight="1" x14ac:dyDescent="0.2">
      <c r="A18" s="202" t="s">
        <v>253</v>
      </c>
      <c r="B18" s="202"/>
      <c r="C18" s="202"/>
      <c r="D18" s="202"/>
      <c r="E18" s="202"/>
      <c r="F18" s="202"/>
      <c r="G18" s="202"/>
      <c r="H18" s="202"/>
    </row>
    <row r="20" spans="1:8" ht="12.75" customHeight="1" x14ac:dyDescent="0.2">
      <c r="A20" s="214" t="s">
        <v>291</v>
      </c>
      <c r="B20" s="214"/>
      <c r="C20" s="214"/>
      <c r="D20" s="214"/>
      <c r="E20" s="214"/>
      <c r="F20" s="214"/>
      <c r="G20" s="214"/>
      <c r="H20" s="214"/>
    </row>
    <row r="22" spans="1:8" ht="12.75" customHeight="1" x14ac:dyDescent="0.2">
      <c r="A22" s="202" t="s">
        <v>100</v>
      </c>
      <c r="B22" s="203"/>
      <c r="C22" s="203"/>
      <c r="D22" s="203"/>
      <c r="E22" s="203"/>
      <c r="F22" s="203"/>
      <c r="G22" s="203"/>
    </row>
    <row r="23" spans="1:8" ht="12.75" customHeight="1" x14ac:dyDescent="0.2">
      <c r="A23" s="11"/>
      <c r="B23" s="11"/>
      <c r="C23" s="11"/>
      <c r="D23" s="11"/>
      <c r="E23" s="11"/>
      <c r="F23" s="19"/>
      <c r="G23" s="19"/>
    </row>
    <row r="24" spans="1:8" ht="24" customHeight="1" x14ac:dyDescent="0.2">
      <c r="A24" s="63" t="s">
        <v>11</v>
      </c>
      <c r="B24" s="64" t="s">
        <v>12</v>
      </c>
      <c r="C24" s="64" t="s">
        <v>13</v>
      </c>
      <c r="D24" s="64" t="s">
        <v>41</v>
      </c>
      <c r="E24" s="63" t="s">
        <v>230</v>
      </c>
      <c r="F24" s="63" t="s">
        <v>293</v>
      </c>
      <c r="G24" s="63" t="s">
        <v>294</v>
      </c>
    </row>
    <row r="25" spans="1:8" ht="12.75" customHeight="1" x14ac:dyDescent="0.2">
      <c r="A25" s="67">
        <v>8</v>
      </c>
      <c r="B25" s="67"/>
      <c r="C25" s="67"/>
      <c r="D25" s="67" t="s">
        <v>26</v>
      </c>
      <c r="E25" s="6">
        <v>0</v>
      </c>
      <c r="F25" s="6">
        <v>0</v>
      </c>
      <c r="G25" s="6">
        <v>0</v>
      </c>
    </row>
    <row r="26" spans="1:8" ht="12.75" customHeight="1" x14ac:dyDescent="0.2">
      <c r="A26" s="67"/>
      <c r="B26" s="68">
        <v>84</v>
      </c>
      <c r="C26" s="68"/>
      <c r="D26" s="68" t="s">
        <v>33</v>
      </c>
      <c r="E26" s="88"/>
      <c r="F26" s="88"/>
      <c r="G26" s="88"/>
    </row>
    <row r="27" spans="1:8" ht="12.75" customHeight="1" x14ac:dyDescent="0.2">
      <c r="A27" s="70"/>
      <c r="B27" s="70"/>
      <c r="C27" s="72">
        <v>81</v>
      </c>
      <c r="D27" s="71" t="s">
        <v>34</v>
      </c>
      <c r="E27" s="88"/>
      <c r="F27" s="88"/>
      <c r="G27" s="88"/>
    </row>
    <row r="28" spans="1:8" ht="12.75" customHeight="1" x14ac:dyDescent="0.2">
      <c r="A28" s="75">
        <v>5</v>
      </c>
      <c r="B28" s="75"/>
      <c r="C28" s="75"/>
      <c r="D28" s="76" t="s">
        <v>27</v>
      </c>
      <c r="E28" s="6">
        <v>0</v>
      </c>
      <c r="F28" s="6">
        <v>0</v>
      </c>
      <c r="G28" s="6">
        <v>0</v>
      </c>
    </row>
    <row r="29" spans="1:8" ht="12.75" customHeight="1" x14ac:dyDescent="0.2">
      <c r="A29" s="68"/>
      <c r="B29" s="68">
        <v>54</v>
      </c>
      <c r="C29" s="68"/>
      <c r="D29" s="101" t="s">
        <v>35</v>
      </c>
      <c r="E29" s="88"/>
      <c r="F29" s="88"/>
      <c r="G29" s="102"/>
    </row>
    <row r="30" spans="1:8" ht="12.75" customHeight="1" x14ac:dyDescent="0.2">
      <c r="A30" s="68"/>
      <c r="B30" s="68"/>
      <c r="C30" s="103" t="s">
        <v>85</v>
      </c>
      <c r="D30" s="80" t="s">
        <v>16</v>
      </c>
      <c r="E30" s="88"/>
      <c r="F30" s="88"/>
      <c r="G30" s="102"/>
    </row>
    <row r="31" spans="1:8" ht="12.75" customHeight="1" x14ac:dyDescent="0.2">
      <c r="A31" s="68"/>
      <c r="B31" s="68"/>
      <c r="C31" s="72">
        <v>31</v>
      </c>
      <c r="D31" s="72" t="s">
        <v>36</v>
      </c>
      <c r="E31" s="88"/>
      <c r="F31" s="88"/>
      <c r="G31" s="102"/>
    </row>
    <row r="33" spans="1:12" ht="12.75" customHeight="1" x14ac:dyDescent="0.2">
      <c r="A33" s="202" t="s">
        <v>254</v>
      </c>
      <c r="B33" s="202"/>
      <c r="C33" s="202"/>
      <c r="D33" s="202"/>
      <c r="E33" s="202"/>
      <c r="F33" s="202"/>
      <c r="G33" s="202"/>
      <c r="H33" s="202"/>
      <c r="I33" s="184"/>
      <c r="J33" s="184"/>
      <c r="K33" s="184"/>
      <c r="L33" s="184"/>
    </row>
    <row r="34" spans="1:12" ht="12.7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1:12" ht="12.75" customHeight="1" x14ac:dyDescent="0.2">
      <c r="A35" s="51" t="s">
        <v>292</v>
      </c>
      <c r="B35" s="51"/>
      <c r="C35" s="51"/>
      <c r="D35" s="51"/>
      <c r="E35" s="51"/>
      <c r="F35" s="51"/>
      <c r="G35" s="51"/>
      <c r="H35" s="51"/>
      <c r="I35" s="20"/>
      <c r="J35" s="20"/>
    </row>
    <row r="36" spans="1:12" ht="12.75" customHeight="1" x14ac:dyDescent="0.2">
      <c r="A36" s="51"/>
      <c r="B36" s="51"/>
      <c r="C36" s="51"/>
      <c r="D36" s="51"/>
      <c r="E36" s="51"/>
      <c r="F36" s="51"/>
      <c r="G36" s="20"/>
      <c r="H36" s="20"/>
      <c r="I36" s="20"/>
      <c r="J36" s="20"/>
    </row>
    <row r="37" spans="1:12" ht="12.75" customHeight="1" x14ac:dyDescent="0.2">
      <c r="A37" s="202" t="s">
        <v>29</v>
      </c>
      <c r="B37" s="202"/>
      <c r="C37" s="202"/>
      <c r="D37" s="202"/>
      <c r="E37" s="202"/>
      <c r="F37" s="202"/>
      <c r="G37" s="202"/>
      <c r="H37" s="202"/>
      <c r="I37" s="184"/>
      <c r="J37" s="184"/>
      <c r="K37" s="184"/>
      <c r="L37" s="184"/>
    </row>
    <row r="38" spans="1:12" ht="12.75" customHeight="1" x14ac:dyDescent="0.2">
      <c r="B38" s="11"/>
      <c r="C38" s="11"/>
      <c r="D38" s="11"/>
      <c r="E38" s="11"/>
      <c r="F38" s="11"/>
      <c r="G38" s="11"/>
      <c r="H38" s="11"/>
      <c r="I38" s="19"/>
      <c r="J38" s="19"/>
    </row>
    <row r="39" spans="1:12" ht="12.75" customHeight="1" x14ac:dyDescent="0.2">
      <c r="A39" s="202" t="s">
        <v>159</v>
      </c>
      <c r="B39" s="202"/>
      <c r="C39" s="202"/>
      <c r="D39" s="202"/>
      <c r="E39" s="202"/>
      <c r="F39" s="202"/>
      <c r="G39" s="202"/>
      <c r="H39" s="202"/>
      <c r="I39" s="184"/>
      <c r="J39" s="184"/>
      <c r="K39" s="184"/>
      <c r="L39" s="184"/>
    </row>
    <row r="40" spans="1:12" ht="12.75" customHeight="1" x14ac:dyDescent="0.2">
      <c r="B40" s="11"/>
      <c r="C40" s="20"/>
      <c r="D40" s="20"/>
      <c r="E40" s="20"/>
      <c r="F40" s="20"/>
      <c r="G40" s="20"/>
      <c r="H40" s="20"/>
      <c r="I40" s="20"/>
      <c r="J40" s="20"/>
    </row>
    <row r="41" spans="1:12" ht="24" customHeight="1" x14ac:dyDescent="0.2">
      <c r="A41" s="83"/>
      <c r="B41" s="231" t="s">
        <v>300</v>
      </c>
      <c r="C41" s="231"/>
      <c r="D41" s="231"/>
      <c r="E41" s="187" t="s">
        <v>230</v>
      </c>
      <c r="F41" s="187" t="s">
        <v>293</v>
      </c>
      <c r="G41" s="187" t="s">
        <v>294</v>
      </c>
    </row>
    <row r="42" spans="1:12" ht="12.75" customHeight="1" x14ac:dyDescent="0.2">
      <c r="A42" s="83">
        <v>9</v>
      </c>
      <c r="B42" s="230" t="s">
        <v>160</v>
      </c>
      <c r="C42" s="230"/>
      <c r="D42" s="230"/>
      <c r="E42" s="16">
        <f>E43</f>
        <v>79485.03</v>
      </c>
      <c r="F42" s="16">
        <f t="shared" ref="F42:G42" si="0">F43</f>
        <v>0</v>
      </c>
      <c r="G42" s="16">
        <f t="shared" si="0"/>
        <v>79485.03</v>
      </c>
    </row>
    <row r="43" spans="1:12" ht="12.75" customHeight="1" x14ac:dyDescent="0.2">
      <c r="A43" s="83">
        <v>92</v>
      </c>
      <c r="B43" s="230" t="s">
        <v>161</v>
      </c>
      <c r="C43" s="230"/>
      <c r="D43" s="230"/>
      <c r="E43" s="16">
        <v>79485.03</v>
      </c>
      <c r="F43" s="16"/>
      <c r="G43" s="16">
        <f>E43+F43</f>
        <v>79485.03</v>
      </c>
    </row>
  </sheetData>
  <mergeCells count="12">
    <mergeCell ref="A22:G22"/>
    <mergeCell ref="A1:H1"/>
    <mergeCell ref="A5:H5"/>
    <mergeCell ref="A7:H7"/>
    <mergeCell ref="A18:H18"/>
    <mergeCell ref="A20:H20"/>
    <mergeCell ref="B43:D43"/>
    <mergeCell ref="A33:H33"/>
    <mergeCell ref="A37:H37"/>
    <mergeCell ref="A39:H39"/>
    <mergeCell ref="B41:D41"/>
    <mergeCell ref="B42:D42"/>
  </mergeCells>
  <pageMargins left="0.70866141732283472" right="0.51181102362204722" top="0.15748031496062992" bottom="0.15748031496062992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45"/>
  <sheetViews>
    <sheetView tabSelected="1" topLeftCell="A409" zoomScale="120" zoomScaleNormal="120" workbookViewId="0">
      <selection activeCell="C442" sqref="C442"/>
    </sheetView>
  </sheetViews>
  <sheetFormatPr defaultRowHeight="12" x14ac:dyDescent="0.2"/>
  <cols>
    <col min="1" max="1" width="3.7109375" style="2" customWidth="1"/>
    <col min="2" max="2" width="8.42578125" style="2" customWidth="1"/>
    <col min="3" max="3" width="8.7109375" style="2" customWidth="1"/>
    <col min="4" max="4" width="30" style="2" customWidth="1"/>
    <col min="5" max="5" width="17" style="2" customWidth="1"/>
    <col min="6" max="7" width="15.140625" style="2" customWidth="1"/>
    <col min="8" max="16384" width="9.140625" style="2"/>
  </cols>
  <sheetData>
    <row r="1" spans="1:7" ht="18" customHeight="1" x14ac:dyDescent="0.2">
      <c r="A1" s="202" t="s">
        <v>28</v>
      </c>
      <c r="B1" s="203"/>
      <c r="C1" s="203"/>
      <c r="D1" s="203"/>
      <c r="E1" s="203"/>
      <c r="F1" s="203"/>
      <c r="G1" s="203"/>
    </row>
    <row r="2" spans="1:7" ht="18" customHeight="1" x14ac:dyDescent="0.2">
      <c r="A2" s="11"/>
      <c r="B2" s="20"/>
      <c r="C2" s="20"/>
      <c r="D2" s="20"/>
      <c r="E2" s="20"/>
      <c r="F2" s="20"/>
      <c r="G2" s="20"/>
    </row>
    <row r="3" spans="1:7" ht="18" customHeight="1" x14ac:dyDescent="0.2">
      <c r="A3" s="202" t="s">
        <v>255</v>
      </c>
      <c r="B3" s="202"/>
      <c r="C3" s="202"/>
      <c r="D3" s="202"/>
      <c r="E3" s="202"/>
      <c r="F3" s="202"/>
      <c r="G3" s="202"/>
    </row>
    <row r="4" spans="1:7" ht="18" customHeight="1" x14ac:dyDescent="0.2">
      <c r="A4" s="327" t="s">
        <v>319</v>
      </c>
      <c r="B4" s="327"/>
      <c r="C4" s="327"/>
      <c r="D4" s="327"/>
      <c r="E4" s="327"/>
      <c r="F4" s="327"/>
      <c r="G4" s="327"/>
    </row>
    <row r="5" spans="1:7" ht="18" customHeight="1" x14ac:dyDescent="0.2">
      <c r="A5" s="326" t="s">
        <v>297</v>
      </c>
      <c r="B5" s="326"/>
      <c r="C5" s="326"/>
      <c r="D5" s="326"/>
      <c r="E5" s="326"/>
      <c r="F5" s="326"/>
      <c r="G5" s="326"/>
    </row>
    <row r="6" spans="1:7" ht="18" customHeight="1" x14ac:dyDescent="0.2">
      <c r="B6" s="20"/>
      <c r="C6" s="20"/>
      <c r="D6" s="20"/>
      <c r="E6" s="20"/>
      <c r="F6" s="331"/>
      <c r="G6" s="331"/>
    </row>
    <row r="7" spans="1:7" x14ac:dyDescent="0.2">
      <c r="A7" s="11"/>
      <c r="B7" s="11"/>
      <c r="C7" s="11"/>
      <c r="D7" s="11"/>
      <c r="E7" s="11"/>
      <c r="F7" s="19"/>
      <c r="G7" s="19"/>
    </row>
    <row r="8" spans="1:7" ht="36" x14ac:dyDescent="0.2">
      <c r="A8" s="319" t="s">
        <v>30</v>
      </c>
      <c r="B8" s="320"/>
      <c r="C8" s="321"/>
      <c r="D8" s="64" t="s">
        <v>31</v>
      </c>
      <c r="E8" s="63" t="s">
        <v>230</v>
      </c>
      <c r="F8" s="63" t="s">
        <v>293</v>
      </c>
      <c r="G8" s="63" t="s">
        <v>298</v>
      </c>
    </row>
    <row r="9" spans="1:7" ht="19.5" customHeight="1" x14ac:dyDescent="0.2">
      <c r="A9" s="328" t="s">
        <v>84</v>
      </c>
      <c r="B9" s="329"/>
      <c r="C9" s="329"/>
      <c r="D9" s="330"/>
      <c r="E9" s="66">
        <f>E10+E45</f>
        <v>2177461.0300000003</v>
      </c>
      <c r="F9" s="66">
        <f t="shared" ref="F9:G9" si="0">F10+F45</f>
        <v>54650</v>
      </c>
      <c r="G9" s="66">
        <f t="shared" si="0"/>
        <v>2232111.0300000003</v>
      </c>
    </row>
    <row r="10" spans="1:7" ht="15.75" customHeight="1" x14ac:dyDescent="0.2">
      <c r="A10" s="322" t="s">
        <v>63</v>
      </c>
      <c r="B10" s="322"/>
      <c r="C10" s="322"/>
      <c r="D10" s="322"/>
      <c r="E10" s="104">
        <f>E11</f>
        <v>98872</v>
      </c>
      <c r="F10" s="104">
        <f t="shared" ref="F10:G10" si="1">F11</f>
        <v>-3150</v>
      </c>
      <c r="G10" s="104">
        <f t="shared" si="1"/>
        <v>95722</v>
      </c>
    </row>
    <row r="11" spans="1:7" ht="15.75" customHeight="1" x14ac:dyDescent="0.2">
      <c r="A11" s="323" t="s">
        <v>64</v>
      </c>
      <c r="B11" s="324"/>
      <c r="C11" s="324"/>
      <c r="D11" s="325"/>
      <c r="E11" s="105">
        <f>E14+E39</f>
        <v>98872</v>
      </c>
      <c r="F11" s="105">
        <f>F14+F39</f>
        <v>-3150</v>
      </c>
      <c r="G11" s="105">
        <f t="shared" ref="G11" si="2">G14+G39</f>
        <v>95722</v>
      </c>
    </row>
    <row r="12" spans="1:7" ht="12" customHeight="1" x14ac:dyDescent="0.2">
      <c r="A12" s="86" t="s">
        <v>284</v>
      </c>
      <c r="B12" s="106"/>
      <c r="C12" s="106"/>
      <c r="D12" s="107"/>
      <c r="E12" s="108">
        <f>E17+E24+E35+E42</f>
        <v>86782</v>
      </c>
      <c r="F12" s="108">
        <f>F17+F24+F35+F42</f>
        <v>-3150</v>
      </c>
      <c r="G12" s="108">
        <f>E12+F12</f>
        <v>83632</v>
      </c>
    </row>
    <row r="13" spans="1:7" ht="12" customHeight="1" x14ac:dyDescent="0.2">
      <c r="A13" s="86" t="s">
        <v>285</v>
      </c>
      <c r="B13" s="106"/>
      <c r="C13" s="106"/>
      <c r="D13" s="107"/>
      <c r="E13" s="108">
        <f>E30+E36</f>
        <v>12090</v>
      </c>
      <c r="F13" s="108">
        <f>F36</f>
        <v>0</v>
      </c>
      <c r="G13" s="108">
        <f>E13+F13</f>
        <v>12090</v>
      </c>
    </row>
    <row r="14" spans="1:7" ht="15" customHeight="1" x14ac:dyDescent="0.2">
      <c r="A14" s="109" t="s">
        <v>105</v>
      </c>
      <c r="B14" s="109"/>
      <c r="C14" s="109"/>
      <c r="D14" s="109"/>
      <c r="E14" s="110">
        <f>E15+E22+E28+E33</f>
        <v>80772</v>
      </c>
      <c r="F14" s="110">
        <f t="shared" ref="F14:G14" si="3">F15+F22+F28+F33</f>
        <v>-800</v>
      </c>
      <c r="G14" s="110">
        <f t="shared" si="3"/>
        <v>79972</v>
      </c>
    </row>
    <row r="15" spans="1:7" ht="12.75" customHeight="1" x14ac:dyDescent="0.2">
      <c r="A15" s="292" t="s">
        <v>268</v>
      </c>
      <c r="B15" s="293"/>
      <c r="C15" s="293"/>
      <c r="D15" s="294"/>
      <c r="E15" s="111">
        <f t="shared" ref="E15:G15" si="4">E18</f>
        <v>49252</v>
      </c>
      <c r="F15" s="111">
        <f t="shared" si="4"/>
        <v>0</v>
      </c>
      <c r="G15" s="111">
        <f t="shared" si="4"/>
        <v>49252</v>
      </c>
    </row>
    <row r="16" spans="1:7" ht="15" customHeight="1" x14ac:dyDescent="0.2">
      <c r="A16" s="112" t="s">
        <v>107</v>
      </c>
      <c r="B16" s="113"/>
      <c r="C16" s="113"/>
      <c r="D16" s="114"/>
      <c r="E16" s="115"/>
      <c r="F16" s="115"/>
      <c r="G16" s="115"/>
    </row>
    <row r="17" spans="1:7" ht="12" customHeight="1" x14ac:dyDescent="0.2">
      <c r="A17" s="233" t="s">
        <v>273</v>
      </c>
      <c r="B17" s="234"/>
      <c r="C17" s="234"/>
      <c r="D17" s="234"/>
      <c r="E17" s="116">
        <v>49252</v>
      </c>
      <c r="F17" s="116"/>
      <c r="G17" s="116">
        <v>49252</v>
      </c>
    </row>
    <row r="18" spans="1:7" x14ac:dyDescent="0.2">
      <c r="A18" s="250">
        <v>3</v>
      </c>
      <c r="B18" s="251"/>
      <c r="C18" s="252"/>
      <c r="D18" s="118" t="s">
        <v>18</v>
      </c>
      <c r="E18" s="6">
        <f t="shared" ref="E18:G18" si="5">E19+E20+E21</f>
        <v>49252</v>
      </c>
      <c r="F18" s="6"/>
      <c r="G18" s="6">
        <f t="shared" si="5"/>
        <v>49252</v>
      </c>
    </row>
    <row r="19" spans="1:7" x14ac:dyDescent="0.2">
      <c r="A19" s="253">
        <v>31</v>
      </c>
      <c r="B19" s="254"/>
      <c r="C19" s="255"/>
      <c r="D19" s="118" t="s">
        <v>21</v>
      </c>
      <c r="E19" s="88">
        <v>46252</v>
      </c>
      <c r="F19" s="88"/>
      <c r="G19" s="102">
        <f>E19+F19</f>
        <v>46252</v>
      </c>
    </row>
    <row r="20" spans="1:7" x14ac:dyDescent="0.2">
      <c r="A20" s="267">
        <v>32</v>
      </c>
      <c r="B20" s="268"/>
      <c r="C20" s="269"/>
      <c r="D20" s="118" t="s">
        <v>32</v>
      </c>
      <c r="E20" s="88">
        <v>2000</v>
      </c>
      <c r="F20" s="88"/>
      <c r="G20" s="102">
        <f t="shared" ref="G20:G21" si="6">E20+F20</f>
        <v>2000</v>
      </c>
    </row>
    <row r="21" spans="1:7" x14ac:dyDescent="0.2">
      <c r="A21" s="267">
        <v>38</v>
      </c>
      <c r="B21" s="268"/>
      <c r="C21" s="269"/>
      <c r="D21" s="118" t="s">
        <v>49</v>
      </c>
      <c r="E21" s="88">
        <v>1000</v>
      </c>
      <c r="F21" s="88"/>
      <c r="G21" s="102">
        <f t="shared" si="6"/>
        <v>1000</v>
      </c>
    </row>
    <row r="22" spans="1:7" ht="24.75" customHeight="1" x14ac:dyDescent="0.2">
      <c r="A22" s="264" t="s">
        <v>167</v>
      </c>
      <c r="B22" s="265"/>
      <c r="C22" s="265"/>
      <c r="D22" s="266"/>
      <c r="E22" s="111">
        <f>E25</f>
        <v>6720</v>
      </c>
      <c r="F22" s="111">
        <f t="shared" ref="F22:G22" si="7">F25</f>
        <v>0</v>
      </c>
      <c r="G22" s="111">
        <f t="shared" si="7"/>
        <v>6720</v>
      </c>
    </row>
    <row r="23" spans="1:7" ht="15" customHeight="1" x14ac:dyDescent="0.2">
      <c r="A23" s="112" t="s">
        <v>107</v>
      </c>
      <c r="B23" s="113"/>
      <c r="C23" s="113"/>
      <c r="D23" s="114"/>
      <c r="E23" s="115"/>
      <c r="F23" s="115"/>
      <c r="G23" s="115"/>
    </row>
    <row r="24" spans="1:7" x14ac:dyDescent="0.2">
      <c r="A24" s="233" t="s">
        <v>283</v>
      </c>
      <c r="B24" s="234"/>
      <c r="C24" s="234"/>
      <c r="D24" s="234"/>
      <c r="E24" s="122">
        <v>6720</v>
      </c>
      <c r="F24" s="122">
        <f>F25</f>
        <v>0</v>
      </c>
      <c r="G24" s="122">
        <f>E24+F24</f>
        <v>6720</v>
      </c>
    </row>
    <row r="25" spans="1:7" x14ac:dyDescent="0.2">
      <c r="A25" s="250">
        <v>3</v>
      </c>
      <c r="B25" s="251"/>
      <c r="C25" s="252"/>
      <c r="D25" s="118" t="s">
        <v>18</v>
      </c>
      <c r="E25" s="6">
        <f t="shared" ref="E25:G25" si="8">E26+E27</f>
        <v>6720</v>
      </c>
      <c r="F25" s="6">
        <f t="shared" si="8"/>
        <v>0</v>
      </c>
      <c r="G25" s="6">
        <f t="shared" si="8"/>
        <v>6720</v>
      </c>
    </row>
    <row r="26" spans="1:7" x14ac:dyDescent="0.2">
      <c r="A26" s="267">
        <v>32</v>
      </c>
      <c r="B26" s="268"/>
      <c r="C26" s="269"/>
      <c r="D26" s="118" t="s">
        <v>32</v>
      </c>
      <c r="E26" s="88">
        <v>5120</v>
      </c>
      <c r="F26" s="88"/>
      <c r="G26" s="102">
        <f>E26+F26</f>
        <v>5120</v>
      </c>
    </row>
    <row r="27" spans="1:7" x14ac:dyDescent="0.2">
      <c r="A27" s="267">
        <v>38</v>
      </c>
      <c r="B27" s="268"/>
      <c r="C27" s="269"/>
      <c r="D27" s="118" t="s">
        <v>49</v>
      </c>
      <c r="E27" s="88">
        <v>1600</v>
      </c>
      <c r="F27" s="88"/>
      <c r="G27" s="102">
        <f>E27+F27</f>
        <v>1600</v>
      </c>
    </row>
    <row r="28" spans="1:7" ht="1.5" customHeight="1" x14ac:dyDescent="0.2">
      <c r="A28" s="292" t="s">
        <v>288</v>
      </c>
      <c r="B28" s="293"/>
      <c r="C28" s="293"/>
      <c r="D28" s="294"/>
      <c r="E28" s="123">
        <f>E31</f>
        <v>0</v>
      </c>
      <c r="F28" s="123">
        <f t="shared" ref="F28:G28" si="9">F31</f>
        <v>0</v>
      </c>
      <c r="G28" s="123">
        <f t="shared" si="9"/>
        <v>0</v>
      </c>
    </row>
    <row r="29" spans="1:7" hidden="1" x14ac:dyDescent="0.2">
      <c r="A29" s="112" t="s">
        <v>107</v>
      </c>
      <c r="B29" s="113"/>
      <c r="C29" s="113"/>
      <c r="D29" s="114"/>
      <c r="E29" s="124"/>
      <c r="F29" s="124"/>
      <c r="G29" s="125"/>
    </row>
    <row r="30" spans="1:7" hidden="1" x14ac:dyDescent="0.2">
      <c r="A30" s="233" t="s">
        <v>270</v>
      </c>
      <c r="B30" s="234"/>
      <c r="C30" s="234"/>
      <c r="D30" s="235"/>
      <c r="E30" s="126"/>
      <c r="F30" s="126">
        <v>0</v>
      </c>
      <c r="G30" s="127">
        <v>0</v>
      </c>
    </row>
    <row r="31" spans="1:7" hidden="1" x14ac:dyDescent="0.2">
      <c r="A31" s="250">
        <v>3</v>
      </c>
      <c r="B31" s="251"/>
      <c r="C31" s="252"/>
      <c r="D31" s="118" t="s">
        <v>18</v>
      </c>
      <c r="E31" s="88">
        <f>E32</f>
        <v>0</v>
      </c>
      <c r="F31" s="88">
        <f t="shared" ref="F31:G31" si="10">F32</f>
        <v>0</v>
      </c>
      <c r="G31" s="88">
        <f t="shared" si="10"/>
        <v>0</v>
      </c>
    </row>
    <row r="32" spans="1:7" hidden="1" x14ac:dyDescent="0.2">
      <c r="A32" s="267">
        <v>32</v>
      </c>
      <c r="B32" s="268"/>
      <c r="C32" s="269"/>
      <c r="D32" s="118" t="s">
        <v>32</v>
      </c>
      <c r="E32" s="88">
        <v>0</v>
      </c>
      <c r="F32" s="88"/>
      <c r="G32" s="88">
        <f>E32+F32</f>
        <v>0</v>
      </c>
    </row>
    <row r="33" spans="1:7" x14ac:dyDescent="0.2">
      <c r="A33" s="264" t="s">
        <v>289</v>
      </c>
      <c r="B33" s="265"/>
      <c r="C33" s="265"/>
      <c r="D33" s="266"/>
      <c r="E33" s="123">
        <f>E37</f>
        <v>24800</v>
      </c>
      <c r="F33" s="123">
        <f t="shared" ref="F33:G33" si="11">F37</f>
        <v>-800</v>
      </c>
      <c r="G33" s="123">
        <f t="shared" si="11"/>
        <v>24000</v>
      </c>
    </row>
    <row r="34" spans="1:7" x14ac:dyDescent="0.2">
      <c r="A34" s="112" t="s">
        <v>107</v>
      </c>
      <c r="B34" s="113"/>
      <c r="C34" s="113"/>
      <c r="D34" s="114"/>
      <c r="E34" s="124"/>
      <c r="F34" s="124"/>
      <c r="G34" s="125"/>
    </row>
    <row r="35" spans="1:7" x14ac:dyDescent="0.2">
      <c r="A35" s="233" t="s">
        <v>283</v>
      </c>
      <c r="B35" s="234"/>
      <c r="C35" s="234"/>
      <c r="D35" s="234"/>
      <c r="E35" s="126">
        <v>12710</v>
      </c>
      <c r="F35" s="126">
        <f>F33-F36</f>
        <v>-800</v>
      </c>
      <c r="G35" s="127">
        <f>G33-G36</f>
        <v>11910</v>
      </c>
    </row>
    <row r="36" spans="1:7" x14ac:dyDescent="0.2">
      <c r="A36" s="233" t="s">
        <v>270</v>
      </c>
      <c r="B36" s="234"/>
      <c r="C36" s="234"/>
      <c r="D36" s="235"/>
      <c r="E36" s="126">
        <v>12090</v>
      </c>
      <c r="F36" s="126"/>
      <c r="G36" s="127">
        <v>12090</v>
      </c>
    </row>
    <row r="37" spans="1:7" x14ac:dyDescent="0.2">
      <c r="A37" s="250">
        <v>3</v>
      </c>
      <c r="B37" s="251"/>
      <c r="C37" s="252"/>
      <c r="D37" s="118" t="s">
        <v>18</v>
      </c>
      <c r="E37" s="88">
        <f>E38</f>
        <v>24800</v>
      </c>
      <c r="F37" s="88">
        <f t="shared" ref="F37:G37" si="12">F38</f>
        <v>-800</v>
      </c>
      <c r="G37" s="88">
        <f t="shared" si="12"/>
        <v>24000</v>
      </c>
    </row>
    <row r="38" spans="1:7" x14ac:dyDescent="0.2">
      <c r="A38" s="267">
        <v>32</v>
      </c>
      <c r="B38" s="268"/>
      <c r="C38" s="269"/>
      <c r="D38" s="118" t="s">
        <v>32</v>
      </c>
      <c r="E38" s="88">
        <v>24800</v>
      </c>
      <c r="F38" s="88">
        <v>-800</v>
      </c>
      <c r="G38" s="102">
        <f>E38+F38</f>
        <v>24000</v>
      </c>
    </row>
    <row r="39" spans="1:7" x14ac:dyDescent="0.2">
      <c r="A39" s="236" t="s">
        <v>259</v>
      </c>
      <c r="B39" s="237"/>
      <c r="C39" s="237"/>
      <c r="D39" s="238"/>
      <c r="E39" s="128">
        <f>E40</f>
        <v>18100</v>
      </c>
      <c r="F39" s="128">
        <f t="shared" ref="F39:G39" si="13">F40</f>
        <v>-2350</v>
      </c>
      <c r="G39" s="128">
        <f t="shared" si="13"/>
        <v>15750</v>
      </c>
    </row>
    <row r="40" spans="1:7" ht="24.75" customHeight="1" x14ac:dyDescent="0.2">
      <c r="A40" s="308" t="s">
        <v>310</v>
      </c>
      <c r="B40" s="309"/>
      <c r="C40" s="309"/>
      <c r="D40" s="310"/>
      <c r="E40" s="123">
        <f>E43</f>
        <v>18100</v>
      </c>
      <c r="F40" s="123">
        <f t="shared" ref="F40:G40" si="14">F43</f>
        <v>-2350</v>
      </c>
      <c r="G40" s="123">
        <f t="shared" si="14"/>
        <v>15750</v>
      </c>
    </row>
    <row r="41" spans="1:7" ht="15" customHeight="1" x14ac:dyDescent="0.2">
      <c r="A41" s="112" t="s">
        <v>108</v>
      </c>
      <c r="B41" s="113"/>
      <c r="C41" s="113"/>
      <c r="D41" s="114"/>
      <c r="E41" s="115"/>
      <c r="F41" s="115"/>
      <c r="G41" s="115"/>
    </row>
    <row r="42" spans="1:7" x14ac:dyDescent="0.2">
      <c r="A42" s="233" t="s">
        <v>283</v>
      </c>
      <c r="B42" s="234"/>
      <c r="C42" s="234"/>
      <c r="D42" s="234"/>
      <c r="E42" s="126">
        <v>18100</v>
      </c>
      <c r="F42" s="126">
        <v>-2350</v>
      </c>
      <c r="G42" s="126">
        <f>E42+F42</f>
        <v>15750</v>
      </c>
    </row>
    <row r="43" spans="1:7" x14ac:dyDescent="0.2">
      <c r="A43" s="250">
        <v>3</v>
      </c>
      <c r="B43" s="251"/>
      <c r="C43" s="252"/>
      <c r="D43" s="117" t="s">
        <v>18</v>
      </c>
      <c r="E43" s="97">
        <f>E44</f>
        <v>18100</v>
      </c>
      <c r="F43" s="97">
        <f t="shared" ref="F43:G43" si="15">F44</f>
        <v>-2350</v>
      </c>
      <c r="G43" s="97">
        <f t="shared" si="15"/>
        <v>15750</v>
      </c>
    </row>
    <row r="44" spans="1:7" x14ac:dyDescent="0.2">
      <c r="A44" s="267">
        <v>32</v>
      </c>
      <c r="B44" s="268"/>
      <c r="C44" s="269"/>
      <c r="D44" s="117" t="s">
        <v>32</v>
      </c>
      <c r="E44" s="97">
        <v>18100</v>
      </c>
      <c r="F44" s="97">
        <f>400+1000+150-1900-2000</f>
        <v>-2350</v>
      </c>
      <c r="G44" s="97">
        <f>E44+F44</f>
        <v>15750</v>
      </c>
    </row>
    <row r="45" spans="1:7" x14ac:dyDescent="0.2">
      <c r="A45" s="332" t="s">
        <v>65</v>
      </c>
      <c r="B45" s="333"/>
      <c r="C45" s="333"/>
      <c r="D45" s="333"/>
      <c r="E45" s="129">
        <f>E46+E93+E113+E298+E341+E359+E380+E414</f>
        <v>2078589.03</v>
      </c>
      <c r="F45" s="129">
        <f>F46+F93+F113+F298+F341+F359+F380+F414</f>
        <v>57800</v>
      </c>
      <c r="G45" s="129">
        <f>G46+G93+G113+G298+G341+G359+G380+G414</f>
        <v>2136389.0300000003</v>
      </c>
    </row>
    <row r="46" spans="1:7" x14ac:dyDescent="0.2">
      <c r="A46" s="130" t="s">
        <v>66</v>
      </c>
      <c r="B46" s="130"/>
      <c r="C46" s="130"/>
      <c r="D46" s="130"/>
      <c r="E46" s="105">
        <f>E50+E86+E80</f>
        <v>320116.03000000003</v>
      </c>
      <c r="F46" s="105">
        <f>F50+F86+F80</f>
        <v>1600</v>
      </c>
      <c r="G46" s="105">
        <f>G50+G86+G80</f>
        <v>321716.03000000003</v>
      </c>
    </row>
    <row r="47" spans="1:7" x14ac:dyDescent="0.2">
      <c r="A47" s="86" t="s">
        <v>284</v>
      </c>
      <c r="B47" s="106"/>
      <c r="C47" s="106"/>
      <c r="D47" s="107"/>
      <c r="E47" s="108">
        <f>E53+E54+E55+E64+E71+E76+E83</f>
        <v>138441.03</v>
      </c>
      <c r="F47" s="108">
        <f>F53+F54+F55+F64+F71+F76+F83</f>
        <v>-12400</v>
      </c>
      <c r="G47" s="108">
        <f>E47+F47</f>
        <v>126041.03</v>
      </c>
    </row>
    <row r="48" spans="1:7" x14ac:dyDescent="0.2">
      <c r="A48" s="86" t="s">
        <v>286</v>
      </c>
      <c r="B48" s="106"/>
      <c r="C48" s="106"/>
      <c r="D48" s="107"/>
      <c r="E48" s="108">
        <f>E57</f>
        <v>113</v>
      </c>
      <c r="F48" s="108">
        <f>F57</f>
        <v>0</v>
      </c>
      <c r="G48" s="108">
        <f t="shared" ref="G48:G49" si="16">E48+F48</f>
        <v>113</v>
      </c>
    </row>
    <row r="49" spans="1:7" x14ac:dyDescent="0.2">
      <c r="A49" s="86" t="s">
        <v>285</v>
      </c>
      <c r="B49" s="106"/>
      <c r="C49" s="106"/>
      <c r="D49" s="107"/>
      <c r="E49" s="108">
        <f>E56+E66+E89</f>
        <v>181562</v>
      </c>
      <c r="F49" s="108">
        <f>F56+F89</f>
        <v>14000</v>
      </c>
      <c r="G49" s="108">
        <f t="shared" si="16"/>
        <v>195562</v>
      </c>
    </row>
    <row r="50" spans="1:7" x14ac:dyDescent="0.2">
      <c r="A50" s="236" t="s">
        <v>106</v>
      </c>
      <c r="B50" s="237"/>
      <c r="C50" s="237"/>
      <c r="D50" s="238"/>
      <c r="E50" s="131">
        <f>E51+E62+E69+E74</f>
        <v>292215.03000000003</v>
      </c>
      <c r="F50" s="131">
        <f>F51+F62+F69+F74</f>
        <v>100</v>
      </c>
      <c r="G50" s="131">
        <f>G51+G62+G69+G74</f>
        <v>292315.03000000003</v>
      </c>
    </row>
    <row r="51" spans="1:7" ht="24.75" customHeight="1" x14ac:dyDescent="0.2">
      <c r="A51" s="308" t="s">
        <v>168</v>
      </c>
      <c r="B51" s="309"/>
      <c r="C51" s="309"/>
      <c r="D51" s="309"/>
      <c r="E51" s="132">
        <f>E58</f>
        <v>251515.03</v>
      </c>
      <c r="F51" s="132">
        <f t="shared" ref="F51:G51" si="17">F58</f>
        <v>5100</v>
      </c>
      <c r="G51" s="132">
        <f t="shared" si="17"/>
        <v>256615.03</v>
      </c>
    </row>
    <row r="52" spans="1:7" ht="15" customHeight="1" x14ac:dyDescent="0.2">
      <c r="A52" s="112" t="s">
        <v>108</v>
      </c>
      <c r="B52" s="133"/>
      <c r="C52" s="133"/>
      <c r="D52" s="133"/>
      <c r="E52" s="134"/>
      <c r="F52" s="134"/>
      <c r="G52" s="134"/>
    </row>
    <row r="53" spans="1:7" ht="12" customHeight="1" x14ac:dyDescent="0.2">
      <c r="A53" s="233" t="s">
        <v>283</v>
      </c>
      <c r="B53" s="234"/>
      <c r="C53" s="234"/>
      <c r="D53" s="234"/>
      <c r="E53" s="135">
        <v>4296</v>
      </c>
      <c r="F53" s="135">
        <v>21200</v>
      </c>
      <c r="G53" s="135">
        <f>E53+F53</f>
        <v>25496</v>
      </c>
    </row>
    <row r="54" spans="1:7" ht="12" customHeight="1" x14ac:dyDescent="0.2">
      <c r="A54" s="233" t="s">
        <v>282</v>
      </c>
      <c r="B54" s="234"/>
      <c r="C54" s="234"/>
      <c r="D54" s="235"/>
      <c r="E54" s="135">
        <v>50</v>
      </c>
      <c r="F54" s="135"/>
      <c r="G54" s="135">
        <f t="shared" ref="G54:G57" si="18">E54+F54</f>
        <v>50</v>
      </c>
    </row>
    <row r="55" spans="1:7" ht="12" customHeight="1" x14ac:dyDescent="0.2">
      <c r="A55" s="233" t="s">
        <v>273</v>
      </c>
      <c r="B55" s="234"/>
      <c r="C55" s="234"/>
      <c r="D55" s="234"/>
      <c r="E55" s="135">
        <v>72395.03</v>
      </c>
      <c r="F55" s="135">
        <v>-30100</v>
      </c>
      <c r="G55" s="135">
        <f t="shared" si="18"/>
        <v>42295.03</v>
      </c>
    </row>
    <row r="56" spans="1:7" ht="12" customHeight="1" x14ac:dyDescent="0.2">
      <c r="A56" s="233" t="s">
        <v>270</v>
      </c>
      <c r="B56" s="234"/>
      <c r="C56" s="234"/>
      <c r="D56" s="235"/>
      <c r="E56" s="136">
        <v>174661</v>
      </c>
      <c r="F56" s="136">
        <f>5100+8900</f>
        <v>14000</v>
      </c>
      <c r="G56" s="135">
        <f t="shared" si="18"/>
        <v>188661</v>
      </c>
    </row>
    <row r="57" spans="1:7" ht="12" customHeight="1" x14ac:dyDescent="0.2">
      <c r="A57" s="233" t="s">
        <v>278</v>
      </c>
      <c r="B57" s="234"/>
      <c r="C57" s="234"/>
      <c r="D57" s="235"/>
      <c r="E57" s="136">
        <f>83+30</f>
        <v>113</v>
      </c>
      <c r="F57" s="136"/>
      <c r="G57" s="135">
        <f t="shared" si="18"/>
        <v>113</v>
      </c>
    </row>
    <row r="58" spans="1:7" x14ac:dyDescent="0.2">
      <c r="A58" s="250">
        <v>3</v>
      </c>
      <c r="B58" s="251"/>
      <c r="C58" s="252"/>
      <c r="D58" s="118" t="s">
        <v>18</v>
      </c>
      <c r="E58" s="97">
        <f>E59+E60+E61</f>
        <v>251515.03</v>
      </c>
      <c r="F58" s="97">
        <f t="shared" ref="F58:G58" si="19">F59+F60+F61</f>
        <v>5100</v>
      </c>
      <c r="G58" s="97">
        <f t="shared" si="19"/>
        <v>256615.03</v>
      </c>
    </row>
    <row r="59" spans="1:7" x14ac:dyDescent="0.2">
      <c r="A59" s="253">
        <v>31</v>
      </c>
      <c r="B59" s="254"/>
      <c r="C59" s="255"/>
      <c r="D59" s="118" t="s">
        <v>21</v>
      </c>
      <c r="E59" s="97">
        <v>139557</v>
      </c>
      <c r="F59" s="97"/>
      <c r="G59" s="97">
        <f>E59+F59</f>
        <v>139557</v>
      </c>
    </row>
    <row r="60" spans="1:7" x14ac:dyDescent="0.2">
      <c r="A60" s="267">
        <v>32</v>
      </c>
      <c r="B60" s="268"/>
      <c r="C60" s="269"/>
      <c r="D60" s="118" t="s">
        <v>32</v>
      </c>
      <c r="E60" s="97">
        <v>108526.03</v>
      </c>
      <c r="F60" s="97">
        <f>500+1000+3000+1000-400</f>
        <v>5100</v>
      </c>
      <c r="G60" s="97">
        <f t="shared" ref="G60:G61" si="20">E60+F60</f>
        <v>113626.03</v>
      </c>
    </row>
    <row r="61" spans="1:7" x14ac:dyDescent="0.2">
      <c r="A61" s="267">
        <v>34</v>
      </c>
      <c r="B61" s="268"/>
      <c r="C61" s="269"/>
      <c r="D61" s="118" t="s">
        <v>83</v>
      </c>
      <c r="E61" s="97">
        <v>3432</v>
      </c>
      <c r="F61" s="97"/>
      <c r="G61" s="97">
        <f t="shared" si="20"/>
        <v>3432</v>
      </c>
    </row>
    <row r="62" spans="1:7" x14ac:dyDescent="0.2">
      <c r="A62" s="261" t="s">
        <v>169</v>
      </c>
      <c r="B62" s="262"/>
      <c r="C62" s="262"/>
      <c r="D62" s="263"/>
      <c r="E62" s="132">
        <f>E67</f>
        <v>25000</v>
      </c>
      <c r="F62" s="132">
        <f t="shared" ref="F62:G62" si="21">F67</f>
        <v>-4000</v>
      </c>
      <c r="G62" s="132">
        <f t="shared" si="21"/>
        <v>21000</v>
      </c>
    </row>
    <row r="63" spans="1:7" ht="15" customHeight="1" x14ac:dyDescent="0.2">
      <c r="A63" s="112" t="s">
        <v>108</v>
      </c>
      <c r="B63" s="133"/>
      <c r="C63" s="133"/>
      <c r="D63" s="133"/>
      <c r="E63" s="134"/>
      <c r="F63" s="134"/>
      <c r="G63" s="134"/>
    </row>
    <row r="64" spans="1:7" x14ac:dyDescent="0.2">
      <c r="A64" s="233" t="s">
        <v>283</v>
      </c>
      <c r="B64" s="234"/>
      <c r="C64" s="234"/>
      <c r="D64" s="234"/>
      <c r="E64" s="136">
        <v>25000</v>
      </c>
      <c r="F64" s="136">
        <v>-4000</v>
      </c>
      <c r="G64" s="136">
        <f>E64+F64</f>
        <v>21000</v>
      </c>
    </row>
    <row r="65" spans="1:7" hidden="1" x14ac:dyDescent="0.2">
      <c r="A65" s="233" t="s">
        <v>273</v>
      </c>
      <c r="B65" s="234"/>
      <c r="C65" s="234"/>
      <c r="D65" s="235"/>
      <c r="E65" s="136"/>
      <c r="F65" s="136"/>
      <c r="G65" s="136"/>
    </row>
    <row r="66" spans="1:7" hidden="1" x14ac:dyDescent="0.2">
      <c r="A66" s="233" t="s">
        <v>270</v>
      </c>
      <c r="B66" s="234"/>
      <c r="C66" s="234"/>
      <c r="D66" s="235"/>
      <c r="E66" s="136"/>
      <c r="F66" s="136"/>
      <c r="G66" s="136"/>
    </row>
    <row r="67" spans="1:7" ht="24" x14ac:dyDescent="0.2">
      <c r="A67" s="250">
        <v>4</v>
      </c>
      <c r="B67" s="251"/>
      <c r="C67" s="252"/>
      <c r="D67" s="118" t="s">
        <v>5</v>
      </c>
      <c r="E67" s="97">
        <f>E68</f>
        <v>25000</v>
      </c>
      <c r="F67" s="97">
        <f t="shared" ref="F67:G67" si="22">F68</f>
        <v>-4000</v>
      </c>
      <c r="G67" s="97">
        <f t="shared" si="22"/>
        <v>21000</v>
      </c>
    </row>
    <row r="68" spans="1:7" ht="24" x14ac:dyDescent="0.2">
      <c r="A68" s="253">
        <v>42</v>
      </c>
      <c r="B68" s="254"/>
      <c r="C68" s="255"/>
      <c r="D68" s="118" t="s">
        <v>80</v>
      </c>
      <c r="E68" s="97">
        <v>25000</v>
      </c>
      <c r="F68" s="97">
        <v>-4000</v>
      </c>
      <c r="G68" s="97">
        <f>E68+F68</f>
        <v>21000</v>
      </c>
    </row>
    <row r="69" spans="1:7" ht="24.75" customHeight="1" x14ac:dyDescent="0.2">
      <c r="A69" s="264" t="s">
        <v>209</v>
      </c>
      <c r="B69" s="265"/>
      <c r="C69" s="265"/>
      <c r="D69" s="266"/>
      <c r="E69" s="132">
        <f>E72</f>
        <v>13700</v>
      </c>
      <c r="F69" s="132">
        <f t="shared" ref="F69:G69" si="23">F72</f>
        <v>0</v>
      </c>
      <c r="G69" s="132">
        <f t="shared" si="23"/>
        <v>13700</v>
      </c>
    </row>
    <row r="70" spans="1:7" ht="15" customHeight="1" x14ac:dyDescent="0.2">
      <c r="A70" s="112" t="s">
        <v>108</v>
      </c>
      <c r="B70" s="133"/>
      <c r="C70" s="133"/>
      <c r="D70" s="133"/>
      <c r="E70" s="134"/>
      <c r="F70" s="134"/>
      <c r="G70" s="134"/>
    </row>
    <row r="71" spans="1:7" x14ac:dyDescent="0.2">
      <c r="A71" s="233" t="s">
        <v>283</v>
      </c>
      <c r="B71" s="234"/>
      <c r="C71" s="234"/>
      <c r="D71" s="234"/>
      <c r="E71" s="136">
        <v>13700</v>
      </c>
      <c r="F71" s="136"/>
      <c r="G71" s="136">
        <f>F71+E71</f>
        <v>13700</v>
      </c>
    </row>
    <row r="72" spans="1:7" x14ac:dyDescent="0.2">
      <c r="A72" s="250">
        <v>3</v>
      </c>
      <c r="B72" s="251"/>
      <c r="C72" s="252"/>
      <c r="D72" s="118" t="s">
        <v>18</v>
      </c>
      <c r="E72" s="97">
        <f>E73</f>
        <v>13700</v>
      </c>
      <c r="F72" s="97">
        <f t="shared" ref="F72:G72" si="24">F73</f>
        <v>0</v>
      </c>
      <c r="G72" s="97">
        <f t="shared" si="24"/>
        <v>13700</v>
      </c>
    </row>
    <row r="73" spans="1:7" x14ac:dyDescent="0.2">
      <c r="A73" s="267">
        <v>32</v>
      </c>
      <c r="B73" s="268"/>
      <c r="C73" s="269"/>
      <c r="D73" s="117" t="s">
        <v>32</v>
      </c>
      <c r="E73" s="97">
        <v>13700</v>
      </c>
      <c r="F73" s="97"/>
      <c r="G73" s="97">
        <f>E73+F73</f>
        <v>13700</v>
      </c>
    </row>
    <row r="74" spans="1:7" x14ac:dyDescent="0.2">
      <c r="A74" s="292" t="s">
        <v>170</v>
      </c>
      <c r="B74" s="293"/>
      <c r="C74" s="293"/>
      <c r="D74" s="294"/>
      <c r="E74" s="137">
        <f>E78</f>
        <v>2000</v>
      </c>
      <c r="F74" s="137">
        <f t="shared" ref="F74:G74" si="25">F78</f>
        <v>-1000</v>
      </c>
      <c r="G74" s="137">
        <f t="shared" si="25"/>
        <v>1000</v>
      </c>
    </row>
    <row r="75" spans="1:7" x14ac:dyDescent="0.2">
      <c r="A75" s="112" t="s">
        <v>108</v>
      </c>
      <c r="B75" s="133"/>
      <c r="C75" s="133"/>
      <c r="D75" s="133"/>
      <c r="E75" s="138"/>
      <c r="F75" s="138"/>
      <c r="G75" s="138"/>
    </row>
    <row r="76" spans="1:7" x14ac:dyDescent="0.2">
      <c r="A76" s="233" t="s">
        <v>283</v>
      </c>
      <c r="B76" s="234"/>
      <c r="C76" s="234"/>
      <c r="D76" s="234"/>
      <c r="E76" s="136">
        <v>2000</v>
      </c>
      <c r="F76" s="136">
        <v>-1000</v>
      </c>
      <c r="G76" s="136">
        <f>E76+F76</f>
        <v>1000</v>
      </c>
    </row>
    <row r="77" spans="1:7" hidden="1" x14ac:dyDescent="0.2">
      <c r="A77" s="233" t="s">
        <v>273</v>
      </c>
      <c r="B77" s="234"/>
      <c r="C77" s="234"/>
      <c r="D77" s="234"/>
      <c r="E77" s="136"/>
      <c r="F77" s="136"/>
      <c r="G77" s="136"/>
    </row>
    <row r="78" spans="1:7" ht="24" x14ac:dyDescent="0.2">
      <c r="A78" s="250">
        <v>4</v>
      </c>
      <c r="B78" s="251"/>
      <c r="C78" s="252"/>
      <c r="D78" s="118" t="s">
        <v>5</v>
      </c>
      <c r="E78" s="97">
        <f>E79</f>
        <v>2000</v>
      </c>
      <c r="F78" s="97">
        <f t="shared" ref="F78:G78" si="26">F79</f>
        <v>-1000</v>
      </c>
      <c r="G78" s="97">
        <f t="shared" si="26"/>
        <v>1000</v>
      </c>
    </row>
    <row r="79" spans="1:7" ht="24" x14ac:dyDescent="0.2">
      <c r="A79" s="253">
        <v>42</v>
      </c>
      <c r="B79" s="254"/>
      <c r="C79" s="255"/>
      <c r="D79" s="118" t="s">
        <v>80</v>
      </c>
      <c r="E79" s="97">
        <v>2000</v>
      </c>
      <c r="F79" s="97">
        <v>-1000</v>
      </c>
      <c r="G79" s="97">
        <f>E79+F79</f>
        <v>1000</v>
      </c>
    </row>
    <row r="80" spans="1:7" x14ac:dyDescent="0.2">
      <c r="A80" s="236" t="s">
        <v>109</v>
      </c>
      <c r="B80" s="237"/>
      <c r="C80" s="237"/>
      <c r="D80" s="238"/>
      <c r="E80" s="139">
        <f>E81</f>
        <v>21000</v>
      </c>
      <c r="F80" s="139">
        <f t="shared" ref="F80:G80" si="27">F81</f>
        <v>1500</v>
      </c>
      <c r="G80" s="139">
        <f t="shared" si="27"/>
        <v>22500</v>
      </c>
    </row>
    <row r="81" spans="1:7" x14ac:dyDescent="0.2">
      <c r="A81" s="292" t="s">
        <v>171</v>
      </c>
      <c r="B81" s="293"/>
      <c r="C81" s="293"/>
      <c r="D81" s="294"/>
      <c r="E81" s="140">
        <f>E84</f>
        <v>21000</v>
      </c>
      <c r="F81" s="140">
        <f t="shared" ref="F81:G81" si="28">F84</f>
        <v>1500</v>
      </c>
      <c r="G81" s="140">
        <f t="shared" si="28"/>
        <v>22500</v>
      </c>
    </row>
    <row r="82" spans="1:7" ht="15" customHeight="1" x14ac:dyDescent="0.2">
      <c r="A82" s="112" t="s">
        <v>131</v>
      </c>
      <c r="B82" s="133"/>
      <c r="C82" s="133"/>
      <c r="D82" s="133"/>
      <c r="E82" s="134"/>
      <c r="F82" s="134"/>
      <c r="G82" s="134"/>
    </row>
    <row r="83" spans="1:7" x14ac:dyDescent="0.2">
      <c r="A83" s="233" t="s">
        <v>273</v>
      </c>
      <c r="B83" s="234"/>
      <c r="C83" s="234"/>
      <c r="D83" s="234"/>
      <c r="E83" s="136">
        <v>21000</v>
      </c>
      <c r="F83" s="136">
        <v>1500</v>
      </c>
      <c r="G83" s="136">
        <f>E83+F83</f>
        <v>22500</v>
      </c>
    </row>
    <row r="84" spans="1:7" x14ac:dyDescent="0.2">
      <c r="A84" s="250">
        <v>3</v>
      </c>
      <c r="B84" s="251"/>
      <c r="C84" s="252"/>
      <c r="D84" s="118" t="s">
        <v>18</v>
      </c>
      <c r="E84" s="97">
        <f>E85</f>
        <v>21000</v>
      </c>
      <c r="F84" s="97">
        <f t="shared" ref="F84:G84" si="29">F85</f>
        <v>1500</v>
      </c>
      <c r="G84" s="97">
        <f t="shared" si="29"/>
        <v>22500</v>
      </c>
    </row>
    <row r="85" spans="1:7" ht="24" x14ac:dyDescent="0.2">
      <c r="A85" s="267">
        <v>36</v>
      </c>
      <c r="B85" s="268"/>
      <c r="C85" s="269"/>
      <c r="D85" s="117" t="s">
        <v>47</v>
      </c>
      <c r="E85" s="97">
        <v>21000</v>
      </c>
      <c r="F85" s="97">
        <v>1500</v>
      </c>
      <c r="G85" s="97">
        <f>E85+F85</f>
        <v>22500</v>
      </c>
    </row>
    <row r="86" spans="1:7" x14ac:dyDescent="0.2">
      <c r="A86" s="236" t="s">
        <v>110</v>
      </c>
      <c r="B86" s="237"/>
      <c r="C86" s="237"/>
      <c r="D86" s="238"/>
      <c r="E86" s="141">
        <f t="shared" ref="E86:G86" si="30">E87</f>
        <v>6901</v>
      </c>
      <c r="F86" s="141">
        <f t="shared" si="30"/>
        <v>0</v>
      </c>
      <c r="G86" s="141">
        <f t="shared" si="30"/>
        <v>6901</v>
      </c>
    </row>
    <row r="87" spans="1:7" ht="12" customHeight="1" x14ac:dyDescent="0.2">
      <c r="A87" s="264" t="s">
        <v>172</v>
      </c>
      <c r="B87" s="265"/>
      <c r="C87" s="265"/>
      <c r="D87" s="266"/>
      <c r="E87" s="142">
        <f>E90</f>
        <v>6901</v>
      </c>
      <c r="F87" s="142">
        <f t="shared" ref="F87:G87" si="31">F90</f>
        <v>0</v>
      </c>
      <c r="G87" s="142">
        <f t="shared" si="31"/>
        <v>6901</v>
      </c>
    </row>
    <row r="88" spans="1:7" ht="15" customHeight="1" x14ac:dyDescent="0.2">
      <c r="A88" s="112" t="s">
        <v>212</v>
      </c>
      <c r="B88" s="133"/>
      <c r="C88" s="133"/>
      <c r="D88" s="133"/>
      <c r="E88" s="134"/>
      <c r="F88" s="134"/>
      <c r="G88" s="134"/>
    </row>
    <row r="89" spans="1:7" x14ac:dyDescent="0.2">
      <c r="A89" s="233" t="s">
        <v>270</v>
      </c>
      <c r="B89" s="234"/>
      <c r="C89" s="234"/>
      <c r="D89" s="235"/>
      <c r="E89" s="136">
        <v>6901</v>
      </c>
      <c r="F89" s="136">
        <v>0</v>
      </c>
      <c r="G89" s="136">
        <f>E89+F89</f>
        <v>6901</v>
      </c>
    </row>
    <row r="90" spans="1:7" x14ac:dyDescent="0.2">
      <c r="A90" s="250">
        <v>3</v>
      </c>
      <c r="B90" s="251"/>
      <c r="C90" s="252"/>
      <c r="D90" s="118" t="s">
        <v>18</v>
      </c>
      <c r="E90" s="97">
        <f>E91+E92</f>
        <v>6901</v>
      </c>
      <c r="F90" s="97">
        <f t="shared" ref="F90:G90" si="32">F91+F92</f>
        <v>0</v>
      </c>
      <c r="G90" s="97">
        <f t="shared" si="32"/>
        <v>6901</v>
      </c>
    </row>
    <row r="91" spans="1:7" x14ac:dyDescent="0.2">
      <c r="A91" s="253">
        <v>31</v>
      </c>
      <c r="B91" s="254"/>
      <c r="C91" s="255"/>
      <c r="D91" s="118" t="s">
        <v>21</v>
      </c>
      <c r="E91" s="97">
        <v>6781</v>
      </c>
      <c r="F91" s="97"/>
      <c r="G91" s="97">
        <f>E91+F91</f>
        <v>6781</v>
      </c>
    </row>
    <row r="92" spans="1:7" x14ac:dyDescent="0.2">
      <c r="A92" s="267">
        <v>32</v>
      </c>
      <c r="B92" s="268"/>
      <c r="C92" s="269"/>
      <c r="D92" s="117" t="s">
        <v>32</v>
      </c>
      <c r="E92" s="97">
        <v>120</v>
      </c>
      <c r="F92" s="97"/>
      <c r="G92" s="97">
        <f>E92+F92</f>
        <v>120</v>
      </c>
    </row>
    <row r="93" spans="1:7" x14ac:dyDescent="0.2">
      <c r="A93" s="130" t="s">
        <v>67</v>
      </c>
      <c r="B93" s="130"/>
      <c r="C93" s="130"/>
      <c r="D93" s="130"/>
      <c r="E93" s="105">
        <f>E97+E107</f>
        <v>25192</v>
      </c>
      <c r="F93" s="105">
        <f t="shared" ref="F93:G93" si="33">F97+F107</f>
        <v>0</v>
      </c>
      <c r="G93" s="105">
        <f t="shared" si="33"/>
        <v>25192</v>
      </c>
    </row>
    <row r="94" spans="1:7" x14ac:dyDescent="0.2">
      <c r="A94" s="86" t="s">
        <v>284</v>
      </c>
      <c r="B94" s="106"/>
      <c r="C94" s="106"/>
      <c r="D94" s="107"/>
      <c r="E94" s="108">
        <f>E101+E102+E110</f>
        <v>25192</v>
      </c>
      <c r="F94" s="108">
        <f>F101+F110</f>
        <v>0</v>
      </c>
      <c r="G94" s="108">
        <f>E94+F94</f>
        <v>25192</v>
      </c>
    </row>
    <row r="95" spans="1:7" ht="0.75" customHeight="1" x14ac:dyDescent="0.2">
      <c r="A95" s="86" t="s">
        <v>286</v>
      </c>
      <c r="B95" s="106"/>
      <c r="C95" s="106"/>
      <c r="D95" s="107"/>
      <c r="E95" s="143"/>
      <c r="F95" s="143"/>
      <c r="G95" s="108">
        <f t="shared" ref="G95:G96" si="34">E95+F95</f>
        <v>0</v>
      </c>
    </row>
    <row r="96" spans="1:7" hidden="1" x14ac:dyDescent="0.2">
      <c r="A96" s="86" t="s">
        <v>285</v>
      </c>
      <c r="B96" s="106"/>
      <c r="C96" s="106"/>
      <c r="D96" s="107"/>
      <c r="E96" s="143"/>
      <c r="F96" s="143"/>
      <c r="G96" s="108">
        <f t="shared" si="34"/>
        <v>0</v>
      </c>
    </row>
    <row r="97" spans="1:7" x14ac:dyDescent="0.2">
      <c r="A97" s="144" t="s">
        <v>111</v>
      </c>
      <c r="B97" s="144"/>
      <c r="C97" s="144"/>
      <c r="D97" s="144"/>
      <c r="E97" s="141">
        <f t="shared" ref="E97:G97" si="35">E98</f>
        <v>23192</v>
      </c>
      <c r="F97" s="141">
        <f t="shared" si="35"/>
        <v>0</v>
      </c>
      <c r="G97" s="141">
        <f t="shared" si="35"/>
        <v>23192</v>
      </c>
    </row>
    <row r="98" spans="1:7" x14ac:dyDescent="0.2">
      <c r="A98" s="243" t="s">
        <v>173</v>
      </c>
      <c r="B98" s="244"/>
      <c r="C98" s="244"/>
      <c r="D98" s="245"/>
      <c r="E98" s="338">
        <f>E103</f>
        <v>23192</v>
      </c>
      <c r="F98" s="338">
        <f t="shared" ref="F98:G98" si="36">F103</f>
        <v>0</v>
      </c>
      <c r="G98" s="338">
        <f t="shared" si="36"/>
        <v>23192</v>
      </c>
    </row>
    <row r="99" spans="1:7" x14ac:dyDescent="0.2">
      <c r="A99" s="145" t="s">
        <v>68</v>
      </c>
      <c r="B99" s="146"/>
      <c r="C99" s="146"/>
      <c r="D99" s="146"/>
      <c r="E99" s="339"/>
      <c r="F99" s="339"/>
      <c r="G99" s="339"/>
    </row>
    <row r="100" spans="1:7" ht="15" customHeight="1" x14ac:dyDescent="0.2">
      <c r="A100" s="112" t="s">
        <v>133</v>
      </c>
      <c r="B100" s="133"/>
      <c r="C100" s="133"/>
      <c r="D100" s="133"/>
      <c r="E100" s="134"/>
      <c r="F100" s="134"/>
      <c r="G100" s="134"/>
    </row>
    <row r="101" spans="1:7" ht="12" customHeight="1" x14ac:dyDescent="0.2">
      <c r="A101" s="233" t="s">
        <v>283</v>
      </c>
      <c r="B101" s="234"/>
      <c r="C101" s="234"/>
      <c r="D101" s="234"/>
      <c r="E101" s="135">
        <v>6334</v>
      </c>
      <c r="F101" s="135"/>
      <c r="G101" s="135">
        <f>E101+F101</f>
        <v>6334</v>
      </c>
    </row>
    <row r="102" spans="1:7" ht="12" customHeight="1" x14ac:dyDescent="0.2">
      <c r="A102" s="233" t="s">
        <v>273</v>
      </c>
      <c r="B102" s="234"/>
      <c r="C102" s="234"/>
      <c r="D102" s="234"/>
      <c r="E102" s="136">
        <f>16745+113</f>
        <v>16858</v>
      </c>
      <c r="F102" s="136"/>
      <c r="G102" s="135">
        <f>E102+F102</f>
        <v>16858</v>
      </c>
    </row>
    <row r="103" spans="1:7" x14ac:dyDescent="0.2">
      <c r="A103" s="250">
        <v>3</v>
      </c>
      <c r="B103" s="251"/>
      <c r="C103" s="252"/>
      <c r="D103" s="118" t="s">
        <v>18</v>
      </c>
      <c r="E103" s="97">
        <f>E105+E106+E104</f>
        <v>23192</v>
      </c>
      <c r="F103" s="97">
        <f t="shared" ref="F103:G103" si="37">F105+F106+F104</f>
        <v>0</v>
      </c>
      <c r="G103" s="97">
        <f t="shared" si="37"/>
        <v>23192</v>
      </c>
    </row>
    <row r="104" spans="1:7" x14ac:dyDescent="0.2">
      <c r="A104" s="185"/>
      <c r="B104" s="117"/>
      <c r="C104" s="186">
        <v>32</v>
      </c>
      <c r="D104" s="117" t="s">
        <v>32</v>
      </c>
      <c r="E104" s="97">
        <v>3192</v>
      </c>
      <c r="F104" s="97"/>
      <c r="G104" s="97">
        <f>E104+F104</f>
        <v>3192</v>
      </c>
    </row>
    <row r="105" spans="1:7" x14ac:dyDescent="0.2">
      <c r="A105" s="253">
        <v>35</v>
      </c>
      <c r="B105" s="254"/>
      <c r="C105" s="255"/>
      <c r="D105" s="118" t="s">
        <v>46</v>
      </c>
      <c r="E105" s="97">
        <v>20000</v>
      </c>
      <c r="F105" s="97"/>
      <c r="G105" s="97">
        <f>E105+F105</f>
        <v>20000</v>
      </c>
    </row>
    <row r="106" spans="1:7" ht="24" hidden="1" x14ac:dyDescent="0.2">
      <c r="A106" s="267">
        <v>36</v>
      </c>
      <c r="B106" s="268"/>
      <c r="C106" s="269"/>
      <c r="D106" s="117" t="s">
        <v>47</v>
      </c>
      <c r="E106" s="97">
        <v>0</v>
      </c>
      <c r="F106" s="97"/>
      <c r="G106" s="97">
        <f>E106+F106</f>
        <v>0</v>
      </c>
    </row>
    <row r="107" spans="1:7" x14ac:dyDescent="0.2">
      <c r="A107" s="256" t="s">
        <v>112</v>
      </c>
      <c r="B107" s="257"/>
      <c r="C107" s="257"/>
      <c r="D107" s="257"/>
      <c r="E107" s="110">
        <f t="shared" ref="E107:G107" si="38">E108</f>
        <v>2000</v>
      </c>
      <c r="F107" s="110">
        <f t="shared" si="38"/>
        <v>0</v>
      </c>
      <c r="G107" s="110">
        <f t="shared" si="38"/>
        <v>2000</v>
      </c>
    </row>
    <row r="108" spans="1:7" x14ac:dyDescent="0.2">
      <c r="A108" s="261" t="s">
        <v>174</v>
      </c>
      <c r="B108" s="262"/>
      <c r="C108" s="262"/>
      <c r="D108" s="262"/>
      <c r="E108" s="140">
        <f>E111</f>
        <v>2000</v>
      </c>
      <c r="F108" s="140">
        <f t="shared" ref="F108:G108" si="39">F111</f>
        <v>0</v>
      </c>
      <c r="G108" s="140">
        <f t="shared" si="39"/>
        <v>2000</v>
      </c>
    </row>
    <row r="109" spans="1:7" ht="15" customHeight="1" x14ac:dyDescent="0.2">
      <c r="A109" s="112" t="s">
        <v>134</v>
      </c>
      <c r="B109" s="133"/>
      <c r="C109" s="133"/>
      <c r="D109" s="133"/>
      <c r="E109" s="134"/>
      <c r="F109" s="134"/>
      <c r="G109" s="134"/>
    </row>
    <row r="110" spans="1:7" x14ac:dyDescent="0.2">
      <c r="A110" s="233" t="s">
        <v>283</v>
      </c>
      <c r="B110" s="234"/>
      <c r="C110" s="234"/>
      <c r="D110" s="234"/>
      <c r="E110" s="136">
        <v>2000</v>
      </c>
      <c r="F110" s="136"/>
      <c r="G110" s="136">
        <f>E110+F110</f>
        <v>2000</v>
      </c>
    </row>
    <row r="111" spans="1:7" x14ac:dyDescent="0.2">
      <c r="A111" s="250">
        <v>3</v>
      </c>
      <c r="B111" s="251"/>
      <c r="C111" s="252"/>
      <c r="D111" s="118" t="s">
        <v>18</v>
      </c>
      <c r="E111" s="97">
        <f>E112</f>
        <v>2000</v>
      </c>
      <c r="F111" s="97">
        <f t="shared" ref="F111:G111" si="40">F112</f>
        <v>0</v>
      </c>
      <c r="G111" s="97">
        <f t="shared" si="40"/>
        <v>2000</v>
      </c>
    </row>
    <row r="112" spans="1:7" x14ac:dyDescent="0.2">
      <c r="A112" s="253">
        <v>35</v>
      </c>
      <c r="B112" s="254"/>
      <c r="C112" s="255"/>
      <c r="D112" s="118" t="s">
        <v>46</v>
      </c>
      <c r="E112" s="97">
        <v>2000</v>
      </c>
      <c r="F112" s="97"/>
      <c r="G112" s="97">
        <f>E112+F112</f>
        <v>2000</v>
      </c>
    </row>
    <row r="113" spans="1:7" x14ac:dyDescent="0.2">
      <c r="A113" s="147" t="s">
        <v>69</v>
      </c>
      <c r="B113" s="147"/>
      <c r="C113" s="147"/>
      <c r="D113" s="147"/>
      <c r="E113" s="336">
        <f>E118+E174+E232+E241+E254+E261+E288</f>
        <v>1025840</v>
      </c>
      <c r="F113" s="336">
        <f>F118+F174+F232+F241+F254+F261+F288</f>
        <v>53900</v>
      </c>
      <c r="G113" s="336">
        <f>G118+G174+G232+G241+G254+G261+G288</f>
        <v>1079740</v>
      </c>
    </row>
    <row r="114" spans="1:7" x14ac:dyDescent="0.2">
      <c r="A114" s="314" t="s">
        <v>70</v>
      </c>
      <c r="B114" s="315"/>
      <c r="C114" s="315"/>
      <c r="D114" s="316"/>
      <c r="E114" s="337"/>
      <c r="F114" s="337"/>
      <c r="G114" s="337"/>
    </row>
    <row r="115" spans="1:7" x14ac:dyDescent="0.2">
      <c r="A115" s="86" t="s">
        <v>284</v>
      </c>
      <c r="B115" s="106"/>
      <c r="C115" s="106"/>
      <c r="D115" s="107"/>
      <c r="E115" s="148">
        <v>151090</v>
      </c>
      <c r="F115" s="148">
        <f>F127+F132+F137+F146+F153+F162+F169+F177+F184+F190+F197+F204+F212+F229+F237+F244+F251+F257+F264+F271+F279+F285+F291</f>
        <v>49550</v>
      </c>
      <c r="G115" s="148">
        <f>E115+F115</f>
        <v>200640</v>
      </c>
    </row>
    <row r="116" spans="1:7" x14ac:dyDescent="0.2">
      <c r="A116" s="86" t="s">
        <v>286</v>
      </c>
      <c r="B116" s="106"/>
      <c r="C116" s="106"/>
      <c r="D116" s="107"/>
      <c r="E116" s="148">
        <v>172300</v>
      </c>
      <c r="F116" s="148">
        <f>F123+F138+F139+F140+F141+F147+F154+F156+F163+F164+F170+F171+F178+F198+F205+F213</f>
        <v>0</v>
      </c>
      <c r="G116" s="148">
        <f t="shared" ref="G116:G117" si="41">E116+F116</f>
        <v>172300</v>
      </c>
    </row>
    <row r="117" spans="1:7" x14ac:dyDescent="0.2">
      <c r="A117" s="86" t="s">
        <v>285</v>
      </c>
      <c r="B117" s="106"/>
      <c r="C117" s="106"/>
      <c r="D117" s="107"/>
      <c r="E117" s="148">
        <v>702450</v>
      </c>
      <c r="F117" s="148">
        <f>F179+F185+F191+F199+F206+F214+F219+F238+F272+F284+F292</f>
        <v>4350</v>
      </c>
      <c r="G117" s="148">
        <f t="shared" si="41"/>
        <v>706800</v>
      </c>
    </row>
    <row r="118" spans="1:7" x14ac:dyDescent="0.2">
      <c r="A118" s="236" t="s">
        <v>175</v>
      </c>
      <c r="B118" s="237"/>
      <c r="C118" s="237"/>
      <c r="D118" s="238"/>
      <c r="E118" s="131">
        <f>E119+E130+E135+E144+E150+E160+E167</f>
        <v>68700</v>
      </c>
      <c r="F118" s="131">
        <f t="shared" ref="F118:G118" si="42">F119+F130+F135+F144+F150+F160+F167</f>
        <v>1600</v>
      </c>
      <c r="G118" s="131">
        <f t="shared" si="42"/>
        <v>70300</v>
      </c>
    </row>
    <row r="119" spans="1:7" x14ac:dyDescent="0.2">
      <c r="A119" s="243" t="s">
        <v>176</v>
      </c>
      <c r="B119" s="244"/>
      <c r="C119" s="244"/>
      <c r="D119" s="244"/>
      <c r="E119" s="334">
        <f t="shared" ref="E119:G119" si="43">E128</f>
        <v>23000</v>
      </c>
      <c r="F119" s="334">
        <f t="shared" si="43"/>
        <v>1500</v>
      </c>
      <c r="G119" s="334">
        <f t="shared" si="43"/>
        <v>24500</v>
      </c>
    </row>
    <row r="120" spans="1:7" x14ac:dyDescent="0.2">
      <c r="A120" s="284" t="s">
        <v>177</v>
      </c>
      <c r="B120" s="285"/>
      <c r="C120" s="285"/>
      <c r="D120" s="285"/>
      <c r="E120" s="335"/>
      <c r="F120" s="335"/>
      <c r="G120" s="335"/>
    </row>
    <row r="121" spans="1:7" ht="15" customHeight="1" x14ac:dyDescent="0.2">
      <c r="A121" s="112" t="s">
        <v>132</v>
      </c>
      <c r="B121" s="133"/>
      <c r="C121" s="133"/>
      <c r="D121" s="133"/>
      <c r="E121" s="134"/>
      <c r="F121" s="134"/>
      <c r="G121" s="134"/>
    </row>
    <row r="122" spans="1:7" ht="0.75" hidden="1" customHeight="1" x14ac:dyDescent="0.2">
      <c r="A122" s="233" t="s">
        <v>273</v>
      </c>
      <c r="B122" s="234"/>
      <c r="C122" s="234"/>
      <c r="D122" s="234"/>
      <c r="E122" s="136"/>
      <c r="F122" s="136"/>
      <c r="G122" s="136">
        <f>E122+F122</f>
        <v>0</v>
      </c>
    </row>
    <row r="123" spans="1:7" x14ac:dyDescent="0.2">
      <c r="A123" s="233" t="s">
        <v>271</v>
      </c>
      <c r="B123" s="234"/>
      <c r="C123" s="234"/>
      <c r="D123" s="234"/>
      <c r="E123" s="136">
        <v>23000</v>
      </c>
      <c r="F123" s="136"/>
      <c r="G123" s="136">
        <f t="shared" ref="G123:G127" si="44">E123+F123</f>
        <v>23000</v>
      </c>
    </row>
    <row r="124" spans="1:7" hidden="1" x14ac:dyDescent="0.2">
      <c r="A124" s="233" t="s">
        <v>276</v>
      </c>
      <c r="B124" s="234"/>
      <c r="C124" s="234"/>
      <c r="D124" s="234"/>
      <c r="E124" s="136"/>
      <c r="F124" s="136"/>
      <c r="G124" s="136">
        <f t="shared" si="44"/>
        <v>0</v>
      </c>
    </row>
    <row r="125" spans="1:7" hidden="1" x14ac:dyDescent="0.2">
      <c r="A125" s="233" t="s">
        <v>277</v>
      </c>
      <c r="B125" s="234"/>
      <c r="C125" s="234"/>
      <c r="D125" s="234"/>
      <c r="E125" s="136"/>
      <c r="F125" s="136"/>
      <c r="G125" s="136">
        <f t="shared" si="44"/>
        <v>0</v>
      </c>
    </row>
    <row r="126" spans="1:7" hidden="1" x14ac:dyDescent="0.2">
      <c r="A126" s="233" t="s">
        <v>270</v>
      </c>
      <c r="B126" s="234"/>
      <c r="C126" s="234"/>
      <c r="D126" s="235"/>
      <c r="E126" s="136"/>
      <c r="F126" s="136"/>
      <c r="G126" s="136">
        <f t="shared" si="44"/>
        <v>0</v>
      </c>
    </row>
    <row r="127" spans="1:7" x14ac:dyDescent="0.2">
      <c r="A127" s="233" t="s">
        <v>273</v>
      </c>
      <c r="B127" s="234"/>
      <c r="C127" s="234"/>
      <c r="D127" s="234"/>
      <c r="E127" s="136"/>
      <c r="F127" s="136">
        <v>1500</v>
      </c>
      <c r="G127" s="136">
        <f t="shared" si="44"/>
        <v>1500</v>
      </c>
    </row>
    <row r="128" spans="1:7" x14ac:dyDescent="0.2">
      <c r="A128" s="250">
        <v>3</v>
      </c>
      <c r="B128" s="251"/>
      <c r="C128" s="252"/>
      <c r="D128" s="118" t="s">
        <v>18</v>
      </c>
      <c r="E128" s="16">
        <f>E129</f>
        <v>23000</v>
      </c>
      <c r="F128" s="16">
        <f t="shared" ref="F128:G128" si="45">F129</f>
        <v>1500</v>
      </c>
      <c r="G128" s="16">
        <f t="shared" si="45"/>
        <v>24500</v>
      </c>
    </row>
    <row r="129" spans="1:7" x14ac:dyDescent="0.2">
      <c r="A129" s="253">
        <v>32</v>
      </c>
      <c r="B129" s="254"/>
      <c r="C129" s="255"/>
      <c r="D129" s="118" t="s">
        <v>32</v>
      </c>
      <c r="E129" s="97">
        <v>23000</v>
      </c>
      <c r="F129" s="97">
        <v>1500</v>
      </c>
      <c r="G129" s="97">
        <f>E129+F129</f>
        <v>24500</v>
      </c>
    </row>
    <row r="130" spans="1:7" x14ac:dyDescent="0.2">
      <c r="A130" s="292" t="s">
        <v>178</v>
      </c>
      <c r="B130" s="293"/>
      <c r="C130" s="293"/>
      <c r="D130" s="294"/>
      <c r="E130" s="137">
        <f>E133</f>
        <v>1000</v>
      </c>
      <c r="F130" s="137">
        <f t="shared" ref="F130:G130" si="46">F133</f>
        <v>0</v>
      </c>
      <c r="G130" s="137">
        <f t="shared" si="46"/>
        <v>1000</v>
      </c>
    </row>
    <row r="131" spans="1:7" ht="15" customHeight="1" x14ac:dyDescent="0.2">
      <c r="A131" s="112" t="s">
        <v>140</v>
      </c>
      <c r="B131" s="133"/>
      <c r="C131" s="133"/>
      <c r="D131" s="133"/>
      <c r="E131" s="134"/>
      <c r="F131" s="134"/>
      <c r="G131" s="134"/>
    </row>
    <row r="132" spans="1:7" x14ac:dyDescent="0.2">
      <c r="A132" s="233" t="s">
        <v>273</v>
      </c>
      <c r="B132" s="234"/>
      <c r="C132" s="234"/>
      <c r="D132" s="234"/>
      <c r="E132" s="136">
        <v>1000</v>
      </c>
      <c r="F132" s="136"/>
      <c r="G132" s="136">
        <f>E132+F132</f>
        <v>1000</v>
      </c>
    </row>
    <row r="133" spans="1:7" x14ac:dyDescent="0.2">
      <c r="A133" s="250">
        <v>3</v>
      </c>
      <c r="B133" s="251"/>
      <c r="C133" s="252"/>
      <c r="D133" s="118" t="s">
        <v>18</v>
      </c>
      <c r="E133" s="97">
        <f>E134</f>
        <v>1000</v>
      </c>
      <c r="F133" s="97">
        <f t="shared" ref="F133:G133" si="47">F134</f>
        <v>0</v>
      </c>
      <c r="G133" s="97">
        <f t="shared" si="47"/>
        <v>1000</v>
      </c>
    </row>
    <row r="134" spans="1:7" x14ac:dyDescent="0.2">
      <c r="A134" s="253">
        <v>32</v>
      </c>
      <c r="B134" s="254"/>
      <c r="C134" s="255"/>
      <c r="D134" s="118" t="s">
        <v>32</v>
      </c>
      <c r="E134" s="97">
        <v>1000</v>
      </c>
      <c r="F134" s="97"/>
      <c r="G134" s="97">
        <f>E134+F134</f>
        <v>1000</v>
      </c>
    </row>
    <row r="135" spans="1:7" x14ac:dyDescent="0.2">
      <c r="A135" s="292" t="s">
        <v>179</v>
      </c>
      <c r="B135" s="293"/>
      <c r="C135" s="293"/>
      <c r="D135" s="294"/>
      <c r="E135" s="137">
        <f>E142</f>
        <v>20000</v>
      </c>
      <c r="F135" s="137">
        <f t="shared" ref="F135:G135" si="48">F142</f>
        <v>100</v>
      </c>
      <c r="G135" s="137">
        <f t="shared" si="48"/>
        <v>20100</v>
      </c>
    </row>
    <row r="136" spans="1:7" ht="15" customHeight="1" x14ac:dyDescent="0.2">
      <c r="A136" s="112" t="s">
        <v>136</v>
      </c>
      <c r="B136" s="133"/>
      <c r="C136" s="133"/>
      <c r="D136" s="133"/>
      <c r="E136" s="134"/>
      <c r="F136" s="134"/>
      <c r="G136" s="134"/>
    </row>
    <row r="137" spans="1:7" ht="12" customHeight="1" x14ac:dyDescent="0.2">
      <c r="A137" s="233" t="s">
        <v>273</v>
      </c>
      <c r="B137" s="234"/>
      <c r="C137" s="234"/>
      <c r="D137" s="234"/>
      <c r="E137" s="135">
        <v>1000</v>
      </c>
      <c r="F137" s="135">
        <v>100</v>
      </c>
      <c r="G137" s="135">
        <f>E137+F137</f>
        <v>1100</v>
      </c>
    </row>
    <row r="138" spans="1:7" x14ac:dyDescent="0.2">
      <c r="A138" s="233" t="s">
        <v>274</v>
      </c>
      <c r="B138" s="234"/>
      <c r="C138" s="234"/>
      <c r="D138" s="234"/>
      <c r="E138" s="136">
        <v>9000</v>
      </c>
      <c r="F138" s="136"/>
      <c r="G138" s="136">
        <f>2000+4000+3000</f>
        <v>9000</v>
      </c>
    </row>
    <row r="139" spans="1:7" x14ac:dyDescent="0.2">
      <c r="A139" s="233" t="s">
        <v>276</v>
      </c>
      <c r="B139" s="234"/>
      <c r="C139" s="234"/>
      <c r="D139" s="234"/>
      <c r="E139" s="136">
        <v>2000</v>
      </c>
      <c r="F139" s="136"/>
      <c r="G139" s="136">
        <f>E139+F139</f>
        <v>2000</v>
      </c>
    </row>
    <row r="140" spans="1:7" x14ac:dyDescent="0.2">
      <c r="A140" s="233" t="s">
        <v>277</v>
      </c>
      <c r="B140" s="234"/>
      <c r="C140" s="234"/>
      <c r="D140" s="234"/>
      <c r="E140" s="136">
        <v>1000</v>
      </c>
      <c r="F140" s="136"/>
      <c r="G140" s="136">
        <f>E140+F140</f>
        <v>1000</v>
      </c>
    </row>
    <row r="141" spans="1:7" x14ac:dyDescent="0.2">
      <c r="A141" s="233" t="s">
        <v>271</v>
      </c>
      <c r="B141" s="234"/>
      <c r="C141" s="234"/>
      <c r="D141" s="234"/>
      <c r="E141" s="136">
        <v>7000</v>
      </c>
      <c r="F141" s="136"/>
      <c r="G141" s="136">
        <f>E141+F141</f>
        <v>7000</v>
      </c>
    </row>
    <row r="142" spans="1:7" x14ac:dyDescent="0.2">
      <c r="A142" s="250">
        <v>3</v>
      </c>
      <c r="B142" s="251"/>
      <c r="C142" s="252"/>
      <c r="D142" s="118" t="s">
        <v>18</v>
      </c>
      <c r="E142" s="97">
        <f>E143</f>
        <v>20000</v>
      </c>
      <c r="F142" s="97">
        <f>F143</f>
        <v>100</v>
      </c>
      <c r="G142" s="97">
        <f>G143</f>
        <v>20100</v>
      </c>
    </row>
    <row r="143" spans="1:7" x14ac:dyDescent="0.2">
      <c r="A143" s="253">
        <v>32</v>
      </c>
      <c r="B143" s="254"/>
      <c r="C143" s="255"/>
      <c r="D143" s="118" t="s">
        <v>32</v>
      </c>
      <c r="E143" s="97">
        <v>20000</v>
      </c>
      <c r="F143" s="97">
        <v>100</v>
      </c>
      <c r="G143" s="97">
        <f>E143+F143</f>
        <v>20100</v>
      </c>
    </row>
    <row r="144" spans="1:7" ht="25.5" customHeight="1" x14ac:dyDescent="0.2">
      <c r="A144" s="264" t="s">
        <v>180</v>
      </c>
      <c r="B144" s="265"/>
      <c r="C144" s="265"/>
      <c r="D144" s="266"/>
      <c r="E144" s="137">
        <f>E148</f>
        <v>900</v>
      </c>
      <c r="F144" s="137">
        <f t="shared" ref="F144:G144" si="49">F148</f>
        <v>0</v>
      </c>
      <c r="G144" s="137">
        <f t="shared" si="49"/>
        <v>900</v>
      </c>
    </row>
    <row r="145" spans="1:7" ht="15" customHeight="1" x14ac:dyDescent="0.2">
      <c r="A145" s="112" t="s">
        <v>136</v>
      </c>
      <c r="B145" s="133"/>
      <c r="C145" s="133"/>
      <c r="D145" s="133"/>
      <c r="E145" s="134"/>
      <c r="F145" s="134"/>
      <c r="G145" s="134"/>
    </row>
    <row r="146" spans="1:7" x14ac:dyDescent="0.2">
      <c r="A146" s="233" t="s">
        <v>273</v>
      </c>
      <c r="B146" s="234"/>
      <c r="C146" s="234"/>
      <c r="D146" s="234"/>
      <c r="E146" s="136">
        <v>100</v>
      </c>
      <c r="F146" s="136">
        <f>G146-E146</f>
        <v>0</v>
      </c>
      <c r="G146" s="136">
        <v>100</v>
      </c>
    </row>
    <row r="147" spans="1:7" x14ac:dyDescent="0.2">
      <c r="A147" s="233" t="s">
        <v>277</v>
      </c>
      <c r="B147" s="234"/>
      <c r="C147" s="234"/>
      <c r="D147" s="234"/>
      <c r="E147" s="136">
        <v>800</v>
      </c>
      <c r="F147" s="136"/>
      <c r="G147" s="136">
        <f>E147+F147</f>
        <v>800</v>
      </c>
    </row>
    <row r="148" spans="1:7" x14ac:dyDescent="0.2">
      <c r="A148" s="250">
        <v>3</v>
      </c>
      <c r="B148" s="251"/>
      <c r="C148" s="252"/>
      <c r="D148" s="118" t="s">
        <v>18</v>
      </c>
      <c r="E148" s="97">
        <f>E149</f>
        <v>900</v>
      </c>
      <c r="F148" s="97">
        <f t="shared" ref="F148:G148" si="50">F149</f>
        <v>0</v>
      </c>
      <c r="G148" s="97">
        <f t="shared" si="50"/>
        <v>900</v>
      </c>
    </row>
    <row r="149" spans="1:7" x14ac:dyDescent="0.2">
      <c r="A149" s="253">
        <v>32</v>
      </c>
      <c r="B149" s="254"/>
      <c r="C149" s="255"/>
      <c r="D149" s="118" t="s">
        <v>32</v>
      </c>
      <c r="E149" s="97">
        <v>900</v>
      </c>
      <c r="F149" s="97"/>
      <c r="G149" s="97">
        <f>E149+F149</f>
        <v>900</v>
      </c>
    </row>
    <row r="150" spans="1:7" x14ac:dyDescent="0.2">
      <c r="A150" s="151" t="s">
        <v>181</v>
      </c>
      <c r="B150" s="151"/>
      <c r="C150" s="151"/>
      <c r="D150" s="151"/>
      <c r="E150" s="140">
        <f>E158</f>
        <v>3500</v>
      </c>
      <c r="F150" s="140">
        <f t="shared" ref="F150:G150" si="51">F158</f>
        <v>0</v>
      </c>
      <c r="G150" s="140">
        <f t="shared" si="51"/>
        <v>3500</v>
      </c>
    </row>
    <row r="151" spans="1:7" ht="15" customHeight="1" x14ac:dyDescent="0.2">
      <c r="A151" s="112" t="s">
        <v>132</v>
      </c>
      <c r="B151" s="133"/>
      <c r="C151" s="133"/>
      <c r="D151" s="133"/>
      <c r="E151" s="134"/>
      <c r="F151" s="134"/>
      <c r="G151" s="134"/>
    </row>
    <row r="152" spans="1:7" ht="12" hidden="1" customHeight="1" x14ac:dyDescent="0.2">
      <c r="A152" s="233" t="s">
        <v>283</v>
      </c>
      <c r="B152" s="234"/>
      <c r="C152" s="234"/>
      <c r="D152" s="234"/>
      <c r="E152" s="152"/>
      <c r="F152" s="135"/>
      <c r="G152" s="135"/>
    </row>
    <row r="153" spans="1:7" x14ac:dyDescent="0.2">
      <c r="A153" s="233" t="s">
        <v>273</v>
      </c>
      <c r="B153" s="234"/>
      <c r="C153" s="234"/>
      <c r="D153" s="234"/>
      <c r="E153" s="136">
        <v>200</v>
      </c>
      <c r="F153" s="136"/>
      <c r="G153" s="136">
        <v>200</v>
      </c>
    </row>
    <row r="154" spans="1:7" ht="12.75" customHeight="1" x14ac:dyDescent="0.2">
      <c r="A154" s="233" t="s">
        <v>274</v>
      </c>
      <c r="B154" s="234"/>
      <c r="C154" s="234"/>
      <c r="D154" s="235"/>
      <c r="E154" s="136">
        <v>3000</v>
      </c>
      <c r="F154" s="136"/>
      <c r="G154" s="136">
        <f>3000</f>
        <v>3000</v>
      </c>
    </row>
    <row r="155" spans="1:7" ht="0.75" customHeight="1" x14ac:dyDescent="0.2">
      <c r="A155" s="233" t="s">
        <v>277</v>
      </c>
      <c r="B155" s="234"/>
      <c r="C155" s="234"/>
      <c r="D155" s="234"/>
      <c r="E155" s="136"/>
      <c r="F155" s="136"/>
      <c r="G155" s="136"/>
    </row>
    <row r="156" spans="1:7" x14ac:dyDescent="0.2">
      <c r="A156" s="233" t="s">
        <v>278</v>
      </c>
      <c r="B156" s="234"/>
      <c r="C156" s="234"/>
      <c r="D156" s="235"/>
      <c r="E156" s="136">
        <v>300</v>
      </c>
      <c r="F156" s="136"/>
      <c r="G156" s="136">
        <v>300</v>
      </c>
    </row>
    <row r="157" spans="1:7" hidden="1" x14ac:dyDescent="0.2">
      <c r="A157" s="233" t="s">
        <v>270</v>
      </c>
      <c r="B157" s="234"/>
      <c r="C157" s="234"/>
      <c r="D157" s="235"/>
      <c r="E157" s="136"/>
      <c r="F157" s="136"/>
      <c r="G157" s="136"/>
    </row>
    <row r="158" spans="1:7" x14ac:dyDescent="0.2">
      <c r="A158" s="250">
        <v>3</v>
      </c>
      <c r="B158" s="251"/>
      <c r="C158" s="252"/>
      <c r="D158" s="118" t="s">
        <v>18</v>
      </c>
      <c r="E158" s="16">
        <f>E159</f>
        <v>3500</v>
      </c>
      <c r="F158" s="16">
        <f t="shared" ref="F158:G158" si="52">F159</f>
        <v>0</v>
      </c>
      <c r="G158" s="16">
        <f t="shared" si="52"/>
        <v>3500</v>
      </c>
    </row>
    <row r="159" spans="1:7" x14ac:dyDescent="0.2">
      <c r="A159" s="253">
        <v>32</v>
      </c>
      <c r="B159" s="254"/>
      <c r="C159" s="255"/>
      <c r="D159" s="118" t="s">
        <v>32</v>
      </c>
      <c r="E159" s="97">
        <v>3500</v>
      </c>
      <c r="F159" s="97"/>
      <c r="G159" s="97">
        <f>E159+F159</f>
        <v>3500</v>
      </c>
    </row>
    <row r="160" spans="1:7" ht="25.5" customHeight="1" x14ac:dyDescent="0.2">
      <c r="A160" s="264" t="s">
        <v>182</v>
      </c>
      <c r="B160" s="265"/>
      <c r="C160" s="265"/>
      <c r="D160" s="266"/>
      <c r="E160" s="111">
        <f t="shared" ref="E160:G160" si="53">E165</f>
        <v>1800</v>
      </c>
      <c r="F160" s="111">
        <f t="shared" si="53"/>
        <v>0</v>
      </c>
      <c r="G160" s="111">
        <f t="shared" si="53"/>
        <v>1800</v>
      </c>
    </row>
    <row r="161" spans="1:7" ht="15" customHeight="1" x14ac:dyDescent="0.2">
      <c r="A161" s="112" t="s">
        <v>132</v>
      </c>
      <c r="B161" s="133"/>
      <c r="C161" s="133"/>
      <c r="D161" s="133"/>
      <c r="E161" s="134"/>
      <c r="F161" s="134"/>
      <c r="G161" s="134"/>
    </row>
    <row r="162" spans="1:7" x14ac:dyDescent="0.2">
      <c r="A162" s="233" t="s">
        <v>273</v>
      </c>
      <c r="B162" s="234"/>
      <c r="C162" s="234"/>
      <c r="D162" s="234"/>
      <c r="E162" s="136">
        <v>600</v>
      </c>
      <c r="F162" s="136"/>
      <c r="G162" s="136">
        <f>E162+F162</f>
        <v>600</v>
      </c>
    </row>
    <row r="163" spans="1:7" x14ac:dyDescent="0.2">
      <c r="A163" s="233" t="s">
        <v>279</v>
      </c>
      <c r="B163" s="234"/>
      <c r="C163" s="234"/>
      <c r="D163" s="235"/>
      <c r="E163" s="136">
        <v>200</v>
      </c>
      <c r="F163" s="136"/>
      <c r="G163" s="136">
        <f>E163+F163</f>
        <v>200</v>
      </c>
    </row>
    <row r="164" spans="1:7" x14ac:dyDescent="0.2">
      <c r="A164" s="233" t="s">
        <v>277</v>
      </c>
      <c r="B164" s="234"/>
      <c r="C164" s="234"/>
      <c r="D164" s="234"/>
      <c r="E164" s="136">
        <v>1000</v>
      </c>
      <c r="F164" s="136"/>
      <c r="G164" s="136">
        <f>E164+F164</f>
        <v>1000</v>
      </c>
    </row>
    <row r="165" spans="1:7" x14ac:dyDescent="0.2">
      <c r="A165" s="250">
        <v>3</v>
      </c>
      <c r="B165" s="251"/>
      <c r="C165" s="252"/>
      <c r="D165" s="118" t="s">
        <v>18</v>
      </c>
      <c r="E165" s="16">
        <f>E166</f>
        <v>1800</v>
      </c>
      <c r="F165" s="16"/>
      <c r="G165" s="16">
        <f t="shared" ref="G165" si="54">G166</f>
        <v>1800</v>
      </c>
    </row>
    <row r="166" spans="1:7" x14ac:dyDescent="0.2">
      <c r="A166" s="253">
        <v>32</v>
      </c>
      <c r="B166" s="254"/>
      <c r="C166" s="255"/>
      <c r="D166" s="118" t="s">
        <v>32</v>
      </c>
      <c r="E166" s="97">
        <v>1800</v>
      </c>
      <c r="F166" s="97"/>
      <c r="G166" s="97">
        <f>E166+F166</f>
        <v>1800</v>
      </c>
    </row>
    <row r="167" spans="1:7" ht="15" customHeight="1" x14ac:dyDescent="0.2">
      <c r="A167" s="264" t="s">
        <v>183</v>
      </c>
      <c r="B167" s="265"/>
      <c r="C167" s="265"/>
      <c r="D167" s="266"/>
      <c r="E167" s="111">
        <f t="shared" ref="E167:G167" si="55">E172</f>
        <v>18500</v>
      </c>
      <c r="F167" s="111">
        <f t="shared" si="55"/>
        <v>0</v>
      </c>
      <c r="G167" s="111">
        <f t="shared" si="55"/>
        <v>18500</v>
      </c>
    </row>
    <row r="168" spans="1:7" ht="15" customHeight="1" x14ac:dyDescent="0.2">
      <c r="A168" s="112" t="s">
        <v>135</v>
      </c>
      <c r="B168" s="133"/>
      <c r="C168" s="133"/>
      <c r="D168" s="133"/>
      <c r="E168" s="134"/>
      <c r="F168" s="134"/>
      <c r="G168" s="134"/>
    </row>
    <row r="169" spans="1:7" x14ac:dyDescent="0.2">
      <c r="A169" s="233" t="s">
        <v>273</v>
      </c>
      <c r="B169" s="234"/>
      <c r="C169" s="234"/>
      <c r="D169" s="234"/>
      <c r="E169" s="136">
        <v>500</v>
      </c>
      <c r="F169" s="136"/>
      <c r="G169" s="136">
        <v>500</v>
      </c>
    </row>
    <row r="170" spans="1:7" x14ac:dyDescent="0.2">
      <c r="A170" s="233" t="s">
        <v>280</v>
      </c>
      <c r="B170" s="234"/>
      <c r="C170" s="234"/>
      <c r="D170" s="235"/>
      <c r="E170" s="136">
        <v>15000</v>
      </c>
      <c r="F170" s="136"/>
      <c r="G170" s="136">
        <f>8000+7000</f>
        <v>15000</v>
      </c>
    </row>
    <row r="171" spans="1:7" x14ac:dyDescent="0.2">
      <c r="A171" s="233" t="s">
        <v>271</v>
      </c>
      <c r="B171" s="234"/>
      <c r="C171" s="234"/>
      <c r="D171" s="235"/>
      <c r="E171" s="136">
        <v>3000</v>
      </c>
      <c r="F171" s="136"/>
      <c r="G171" s="136">
        <f>E171+F171</f>
        <v>3000</v>
      </c>
    </row>
    <row r="172" spans="1:7" x14ac:dyDescent="0.2">
      <c r="A172" s="250">
        <v>3</v>
      </c>
      <c r="B172" s="251"/>
      <c r="C172" s="252"/>
      <c r="D172" s="118" t="s">
        <v>18</v>
      </c>
      <c r="E172" s="97">
        <f>E173</f>
        <v>18500</v>
      </c>
      <c r="F172" s="97">
        <f t="shared" ref="F172:G172" si="56">F173</f>
        <v>0</v>
      </c>
      <c r="G172" s="97">
        <f t="shared" si="56"/>
        <v>18500</v>
      </c>
    </row>
    <row r="173" spans="1:7" x14ac:dyDescent="0.2">
      <c r="A173" s="253">
        <v>32</v>
      </c>
      <c r="B173" s="254"/>
      <c r="C173" s="255"/>
      <c r="D173" s="118" t="s">
        <v>32</v>
      </c>
      <c r="E173" s="97">
        <v>18500</v>
      </c>
      <c r="F173" s="97"/>
      <c r="G173" s="97">
        <f>E173+F173</f>
        <v>18500</v>
      </c>
    </row>
    <row r="174" spans="1:7" x14ac:dyDescent="0.2">
      <c r="A174" s="236" t="s">
        <v>113</v>
      </c>
      <c r="B174" s="237"/>
      <c r="C174" s="237"/>
      <c r="D174" s="238"/>
      <c r="E174" s="131">
        <f>E182+E194+E202+E209+E217+E222+E175+E188</f>
        <v>730750</v>
      </c>
      <c r="F174" s="131">
        <f>F182+F194+F202+F209+F217+F222+F175+F188+F227</f>
        <v>46000</v>
      </c>
      <c r="G174" s="131">
        <f>G182+G194+G202+G209+G217+G222+G175+G188+G227</f>
        <v>776750</v>
      </c>
    </row>
    <row r="175" spans="1:7" ht="14.25" customHeight="1" x14ac:dyDescent="0.2">
      <c r="A175" s="260" t="s">
        <v>263</v>
      </c>
      <c r="B175" s="260"/>
      <c r="C175" s="260"/>
      <c r="D175" s="260"/>
      <c r="E175" s="111">
        <f>E180</f>
        <v>40000</v>
      </c>
      <c r="F175" s="111">
        <f t="shared" ref="F175:G175" si="57">F180</f>
        <v>0</v>
      </c>
      <c r="G175" s="111">
        <f t="shared" si="57"/>
        <v>40000</v>
      </c>
    </row>
    <row r="176" spans="1:7" x14ac:dyDescent="0.2">
      <c r="A176" s="153" t="s">
        <v>132</v>
      </c>
      <c r="B176" s="154"/>
      <c r="C176" s="154"/>
      <c r="D176" s="155"/>
      <c r="E176" s="156"/>
      <c r="F176" s="156"/>
      <c r="G176" s="156"/>
    </row>
    <row r="177" spans="1:7" x14ac:dyDescent="0.2">
      <c r="A177" s="233" t="s">
        <v>283</v>
      </c>
      <c r="B177" s="234"/>
      <c r="C177" s="234"/>
      <c r="D177" s="234"/>
      <c r="E177" s="122">
        <v>500</v>
      </c>
      <c r="F177" s="122"/>
      <c r="G177" s="122">
        <v>500</v>
      </c>
    </row>
    <row r="178" spans="1:7" x14ac:dyDescent="0.2">
      <c r="A178" s="233" t="s">
        <v>271</v>
      </c>
      <c r="B178" s="234"/>
      <c r="C178" s="234"/>
      <c r="D178" s="235"/>
      <c r="E178" s="157">
        <v>30000</v>
      </c>
      <c r="F178" s="157"/>
      <c r="G178" s="157">
        <v>30000</v>
      </c>
    </row>
    <row r="179" spans="1:7" x14ac:dyDescent="0.2">
      <c r="A179" s="233" t="s">
        <v>270</v>
      </c>
      <c r="B179" s="234"/>
      <c r="C179" s="234"/>
      <c r="D179" s="235"/>
      <c r="E179" s="157">
        <v>9500</v>
      </c>
      <c r="F179" s="157"/>
      <c r="G179" s="157">
        <f>9500</f>
        <v>9500</v>
      </c>
    </row>
    <row r="180" spans="1:7" ht="24" x14ac:dyDescent="0.2">
      <c r="A180" s="250">
        <v>4</v>
      </c>
      <c r="B180" s="251"/>
      <c r="C180" s="252"/>
      <c r="D180" s="118" t="s">
        <v>5</v>
      </c>
      <c r="E180" s="89">
        <f>E181</f>
        <v>40000</v>
      </c>
      <c r="F180" s="89">
        <f t="shared" ref="F180:G180" si="58">F181</f>
        <v>0</v>
      </c>
      <c r="G180" s="89">
        <f t="shared" si="58"/>
        <v>40000</v>
      </c>
    </row>
    <row r="181" spans="1:7" ht="24" x14ac:dyDescent="0.2">
      <c r="A181" s="253">
        <v>42</v>
      </c>
      <c r="B181" s="254"/>
      <c r="C181" s="255"/>
      <c r="D181" s="118" t="s">
        <v>80</v>
      </c>
      <c r="E181" s="89">
        <v>40000</v>
      </c>
      <c r="F181" s="158"/>
      <c r="G181" s="89">
        <f>E181+F181</f>
        <v>40000</v>
      </c>
    </row>
    <row r="182" spans="1:7" ht="25.5" customHeight="1" x14ac:dyDescent="0.2">
      <c r="A182" s="260" t="s">
        <v>264</v>
      </c>
      <c r="B182" s="260"/>
      <c r="C182" s="260"/>
      <c r="D182" s="260"/>
      <c r="E182" s="140">
        <f t="shared" ref="E182:G182" si="59">E186</f>
        <v>50000</v>
      </c>
      <c r="F182" s="140">
        <f t="shared" si="59"/>
        <v>0</v>
      </c>
      <c r="G182" s="140">
        <f t="shared" si="59"/>
        <v>50000</v>
      </c>
    </row>
    <row r="183" spans="1:7" x14ac:dyDescent="0.2">
      <c r="A183" s="112" t="s">
        <v>132</v>
      </c>
      <c r="B183" s="154"/>
      <c r="C183" s="154"/>
      <c r="D183" s="155"/>
      <c r="E183" s="159"/>
      <c r="F183" s="159"/>
      <c r="G183" s="159"/>
    </row>
    <row r="184" spans="1:7" x14ac:dyDescent="0.2">
      <c r="A184" s="233" t="s">
        <v>273</v>
      </c>
      <c r="B184" s="234"/>
      <c r="C184" s="234"/>
      <c r="D184" s="235"/>
      <c r="E184" s="160">
        <v>3000</v>
      </c>
      <c r="F184" s="160"/>
      <c r="G184" s="160">
        <v>3000</v>
      </c>
    </row>
    <row r="185" spans="1:7" x14ac:dyDescent="0.2">
      <c r="A185" s="233" t="s">
        <v>270</v>
      </c>
      <c r="B185" s="234"/>
      <c r="C185" s="234"/>
      <c r="D185" s="235"/>
      <c r="E185" s="136">
        <v>47000</v>
      </c>
      <c r="F185" s="136"/>
      <c r="G185" s="136">
        <v>47000</v>
      </c>
    </row>
    <row r="186" spans="1:7" ht="24" x14ac:dyDescent="0.2">
      <c r="A186" s="250">
        <v>4</v>
      </c>
      <c r="B186" s="251"/>
      <c r="C186" s="252"/>
      <c r="D186" s="118" t="s">
        <v>5</v>
      </c>
      <c r="E186" s="97">
        <f>E187</f>
        <v>50000</v>
      </c>
      <c r="F186" s="97">
        <f t="shared" ref="F186:G186" si="60">F187</f>
        <v>0</v>
      </c>
      <c r="G186" s="97">
        <f t="shared" si="60"/>
        <v>50000</v>
      </c>
    </row>
    <row r="187" spans="1:7" ht="24" x14ac:dyDescent="0.2">
      <c r="A187" s="161"/>
      <c r="B187" s="162"/>
      <c r="C187" s="162">
        <v>45</v>
      </c>
      <c r="D187" s="163" t="s">
        <v>82</v>
      </c>
      <c r="E187" s="97">
        <v>50000</v>
      </c>
      <c r="F187" s="97"/>
      <c r="G187" s="97">
        <f>E187+F187</f>
        <v>50000</v>
      </c>
    </row>
    <row r="188" spans="1:7" x14ac:dyDescent="0.2">
      <c r="A188" s="259" t="s">
        <v>265</v>
      </c>
      <c r="B188" s="259"/>
      <c r="C188" s="259"/>
      <c r="D188" s="259"/>
      <c r="E188" s="164">
        <f>E192</f>
        <v>5000</v>
      </c>
      <c r="F188" s="164">
        <f t="shared" ref="F188:G188" si="61">F192</f>
        <v>0</v>
      </c>
      <c r="G188" s="164">
        <f t="shared" si="61"/>
        <v>5000</v>
      </c>
    </row>
    <row r="189" spans="1:7" x14ac:dyDescent="0.2">
      <c r="A189" s="112" t="s">
        <v>132</v>
      </c>
      <c r="B189" s="154"/>
      <c r="C189" s="154"/>
      <c r="D189" s="155"/>
      <c r="E189" s="165"/>
      <c r="F189" s="165"/>
      <c r="G189" s="165"/>
    </row>
    <row r="190" spans="1:7" x14ac:dyDescent="0.2">
      <c r="A190" s="233" t="s">
        <v>273</v>
      </c>
      <c r="B190" s="234"/>
      <c r="C190" s="234"/>
      <c r="D190" s="235"/>
      <c r="E190" s="166">
        <v>5000</v>
      </c>
      <c r="F190" s="166">
        <v>-2000</v>
      </c>
      <c r="G190" s="166">
        <f>E190+F190</f>
        <v>3000</v>
      </c>
    </row>
    <row r="191" spans="1:7" ht="12" customHeight="1" x14ac:dyDescent="0.2">
      <c r="A191" s="233" t="s">
        <v>270</v>
      </c>
      <c r="B191" s="234"/>
      <c r="C191" s="234"/>
      <c r="D191" s="235"/>
      <c r="E191" s="166">
        <v>0</v>
      </c>
      <c r="F191" s="166">
        <v>2000</v>
      </c>
      <c r="G191" s="166">
        <f>E191+F191</f>
        <v>2000</v>
      </c>
    </row>
    <row r="192" spans="1:7" ht="24" x14ac:dyDescent="0.2">
      <c r="A192" s="250">
        <v>4</v>
      </c>
      <c r="B192" s="251"/>
      <c r="C192" s="252"/>
      <c r="D192" s="118" t="s">
        <v>5</v>
      </c>
      <c r="E192" s="99">
        <f>E193</f>
        <v>5000</v>
      </c>
      <c r="F192" s="99">
        <f t="shared" ref="F192:G192" si="62">F193</f>
        <v>0</v>
      </c>
      <c r="G192" s="99">
        <f t="shared" si="62"/>
        <v>5000</v>
      </c>
    </row>
    <row r="193" spans="1:7" ht="24" x14ac:dyDescent="0.2">
      <c r="A193" s="161"/>
      <c r="B193" s="162"/>
      <c r="C193" s="162">
        <v>45</v>
      </c>
      <c r="D193" s="163" t="s">
        <v>82</v>
      </c>
      <c r="E193" s="99">
        <v>5000</v>
      </c>
      <c r="F193" s="99"/>
      <c r="G193" s="99">
        <f>E193+F193</f>
        <v>5000</v>
      </c>
    </row>
    <row r="194" spans="1:7" ht="25.5" customHeight="1" x14ac:dyDescent="0.2">
      <c r="A194" s="270" t="s">
        <v>266</v>
      </c>
      <c r="B194" s="271"/>
      <c r="C194" s="271"/>
      <c r="D194" s="272"/>
      <c r="E194" s="239">
        <f>E200</f>
        <v>20000</v>
      </c>
      <c r="F194" s="239">
        <f t="shared" ref="F194:G194" si="63">F200</f>
        <v>0</v>
      </c>
      <c r="G194" s="239">
        <f t="shared" si="63"/>
        <v>20000</v>
      </c>
    </row>
    <row r="195" spans="1:7" ht="0.75" customHeight="1" x14ac:dyDescent="0.2">
      <c r="A195" s="273"/>
      <c r="B195" s="274"/>
      <c r="C195" s="274"/>
      <c r="D195" s="275"/>
      <c r="E195" s="240"/>
      <c r="F195" s="240"/>
      <c r="G195" s="240"/>
    </row>
    <row r="196" spans="1:7" x14ac:dyDescent="0.2">
      <c r="A196" s="112" t="s">
        <v>132</v>
      </c>
      <c r="B196" s="154"/>
      <c r="C196" s="154"/>
      <c r="D196" s="155"/>
      <c r="E196" s="159"/>
      <c r="F196" s="159"/>
      <c r="G196" s="159"/>
    </row>
    <row r="197" spans="1:7" x14ac:dyDescent="0.2">
      <c r="A197" s="233" t="s">
        <v>273</v>
      </c>
      <c r="B197" s="234"/>
      <c r="C197" s="234"/>
      <c r="D197" s="235"/>
      <c r="E197" s="136">
        <v>500</v>
      </c>
      <c r="F197" s="136"/>
      <c r="G197" s="136">
        <v>500</v>
      </c>
    </row>
    <row r="198" spans="1:7" x14ac:dyDescent="0.2">
      <c r="A198" s="233" t="s">
        <v>271</v>
      </c>
      <c r="B198" s="234"/>
      <c r="C198" s="234"/>
      <c r="D198" s="235"/>
      <c r="E198" s="136">
        <v>15000</v>
      </c>
      <c r="F198" s="136"/>
      <c r="G198" s="136">
        <f>E198+F198</f>
        <v>15000</v>
      </c>
    </row>
    <row r="199" spans="1:7" x14ac:dyDescent="0.2">
      <c r="A199" s="233" t="s">
        <v>270</v>
      </c>
      <c r="B199" s="234"/>
      <c r="C199" s="234"/>
      <c r="D199" s="235"/>
      <c r="E199" s="136">
        <v>4500</v>
      </c>
      <c r="F199" s="136"/>
      <c r="G199" s="136">
        <f>E199+F199</f>
        <v>4500</v>
      </c>
    </row>
    <row r="200" spans="1:7" ht="24" x14ac:dyDescent="0.2">
      <c r="A200" s="250">
        <v>4</v>
      </c>
      <c r="B200" s="251"/>
      <c r="C200" s="252"/>
      <c r="D200" s="118" t="s">
        <v>5</v>
      </c>
      <c r="E200" s="97">
        <f>E201</f>
        <v>20000</v>
      </c>
      <c r="F200" s="97">
        <f t="shared" ref="F200:G200" si="64">F201</f>
        <v>0</v>
      </c>
      <c r="G200" s="97">
        <f t="shared" si="64"/>
        <v>20000</v>
      </c>
    </row>
    <row r="201" spans="1:7" ht="24" x14ac:dyDescent="0.2">
      <c r="A201" s="161"/>
      <c r="B201" s="162"/>
      <c r="C201" s="162">
        <v>45</v>
      </c>
      <c r="D201" s="163" t="s">
        <v>82</v>
      </c>
      <c r="E201" s="97">
        <v>20000</v>
      </c>
      <c r="F201" s="97"/>
      <c r="G201" s="97">
        <f>E201+F201</f>
        <v>20000</v>
      </c>
    </row>
    <row r="202" spans="1:7" ht="25.5" customHeight="1" x14ac:dyDescent="0.2">
      <c r="A202" s="260" t="s">
        <v>269</v>
      </c>
      <c r="B202" s="260"/>
      <c r="C202" s="260"/>
      <c r="D202" s="260"/>
      <c r="E202" s="137">
        <f t="shared" ref="E202:G202" si="65">E207</f>
        <v>170000</v>
      </c>
      <c r="F202" s="137">
        <f t="shared" si="65"/>
        <v>9000</v>
      </c>
      <c r="G202" s="137">
        <f t="shared" si="65"/>
        <v>179000</v>
      </c>
    </row>
    <row r="203" spans="1:7" x14ac:dyDescent="0.2">
      <c r="A203" s="153" t="s">
        <v>132</v>
      </c>
      <c r="B203" s="154"/>
      <c r="C203" s="154"/>
      <c r="D203" s="155"/>
      <c r="E203" s="159"/>
      <c r="F203" s="159"/>
      <c r="G203" s="159"/>
    </row>
    <row r="204" spans="1:7" x14ac:dyDescent="0.2">
      <c r="A204" s="233" t="s">
        <v>273</v>
      </c>
      <c r="B204" s="234"/>
      <c r="C204" s="234"/>
      <c r="D204" s="235"/>
      <c r="E204" s="136">
        <v>62000</v>
      </c>
      <c r="F204" s="136">
        <v>-4000</v>
      </c>
      <c r="G204" s="136">
        <f>E204+F204</f>
        <v>58000</v>
      </c>
    </row>
    <row r="205" spans="1:7" x14ac:dyDescent="0.2">
      <c r="A205" s="233" t="s">
        <v>271</v>
      </c>
      <c r="B205" s="234"/>
      <c r="C205" s="234"/>
      <c r="D205" s="235"/>
      <c r="E205" s="136">
        <v>34000</v>
      </c>
      <c r="F205" s="136">
        <f>9000+2500+1500</f>
        <v>13000</v>
      </c>
      <c r="G205" s="136">
        <f t="shared" ref="G205:G206" si="66">E205+F205</f>
        <v>47000</v>
      </c>
    </row>
    <row r="206" spans="1:7" x14ac:dyDescent="0.2">
      <c r="A206" s="233" t="s">
        <v>270</v>
      </c>
      <c r="B206" s="234"/>
      <c r="C206" s="234"/>
      <c r="D206" s="235"/>
      <c r="E206" s="136">
        <v>74000</v>
      </c>
      <c r="F206" s="136"/>
      <c r="G206" s="136">
        <f t="shared" si="66"/>
        <v>74000</v>
      </c>
    </row>
    <row r="207" spans="1:7" ht="24" x14ac:dyDescent="0.2">
      <c r="A207" s="250">
        <v>4</v>
      </c>
      <c r="B207" s="251"/>
      <c r="C207" s="252"/>
      <c r="D207" s="118" t="s">
        <v>5</v>
      </c>
      <c r="E207" s="97">
        <f>E208</f>
        <v>170000</v>
      </c>
      <c r="F207" s="97">
        <f t="shared" ref="F207:G207" si="67">F208</f>
        <v>9000</v>
      </c>
      <c r="G207" s="97">
        <f t="shared" si="67"/>
        <v>179000</v>
      </c>
    </row>
    <row r="208" spans="1:7" ht="24" x14ac:dyDescent="0.2">
      <c r="A208" s="253">
        <v>42</v>
      </c>
      <c r="B208" s="254"/>
      <c r="C208" s="255"/>
      <c r="D208" s="118" t="s">
        <v>80</v>
      </c>
      <c r="E208" s="97">
        <v>170000</v>
      </c>
      <c r="F208" s="97">
        <v>9000</v>
      </c>
      <c r="G208" s="97">
        <f>E208+F208</f>
        <v>179000</v>
      </c>
    </row>
    <row r="209" spans="1:7" ht="13.5" customHeight="1" x14ac:dyDescent="0.2">
      <c r="A209" s="270" t="s">
        <v>184</v>
      </c>
      <c r="B209" s="271"/>
      <c r="C209" s="271"/>
      <c r="D209" s="272"/>
      <c r="E209" s="239">
        <f>E215</f>
        <v>130000</v>
      </c>
      <c r="F209" s="239">
        <f t="shared" ref="F209:G209" si="68">F215</f>
        <v>-13000</v>
      </c>
      <c r="G209" s="239">
        <f t="shared" si="68"/>
        <v>117000</v>
      </c>
    </row>
    <row r="210" spans="1:7" ht="10.5" customHeight="1" x14ac:dyDescent="0.2">
      <c r="A210" s="273"/>
      <c r="B210" s="274"/>
      <c r="C210" s="274"/>
      <c r="D210" s="275"/>
      <c r="E210" s="240"/>
      <c r="F210" s="240"/>
      <c r="G210" s="240"/>
    </row>
    <row r="211" spans="1:7" x14ac:dyDescent="0.2">
      <c r="A211" s="153" t="s">
        <v>132</v>
      </c>
      <c r="B211" s="154"/>
      <c r="C211" s="154"/>
      <c r="D211" s="155"/>
      <c r="E211" s="159"/>
      <c r="F211" s="159"/>
      <c r="G211" s="159"/>
    </row>
    <row r="212" spans="1:7" x14ac:dyDescent="0.2">
      <c r="A212" s="233" t="s">
        <v>273</v>
      </c>
      <c r="B212" s="234"/>
      <c r="C212" s="234"/>
      <c r="D212" s="235"/>
      <c r="E212" s="160">
        <v>600</v>
      </c>
      <c r="F212" s="160">
        <f>G212-E212</f>
        <v>0</v>
      </c>
      <c r="G212" s="160">
        <v>600</v>
      </c>
    </row>
    <row r="213" spans="1:7" x14ac:dyDescent="0.2">
      <c r="A213" s="233" t="s">
        <v>271</v>
      </c>
      <c r="B213" s="234"/>
      <c r="C213" s="234"/>
      <c r="D213" s="235"/>
      <c r="E213" s="136">
        <v>28000</v>
      </c>
      <c r="F213" s="136">
        <v>-13000</v>
      </c>
      <c r="G213" s="136">
        <f>E213+F213</f>
        <v>15000</v>
      </c>
    </row>
    <row r="214" spans="1:7" x14ac:dyDescent="0.2">
      <c r="A214" s="233" t="s">
        <v>270</v>
      </c>
      <c r="B214" s="234"/>
      <c r="C214" s="234"/>
      <c r="D214" s="235"/>
      <c r="E214" s="136">
        <v>101400</v>
      </c>
      <c r="F214" s="136"/>
      <c r="G214" s="136">
        <f>55000+46400</f>
        <v>101400</v>
      </c>
    </row>
    <row r="215" spans="1:7" ht="24" x14ac:dyDescent="0.2">
      <c r="A215" s="250">
        <v>4</v>
      </c>
      <c r="B215" s="251"/>
      <c r="C215" s="252"/>
      <c r="D215" s="118" t="s">
        <v>5</v>
      </c>
      <c r="E215" s="97">
        <f>E216</f>
        <v>130000</v>
      </c>
      <c r="F215" s="97">
        <f t="shared" ref="F215:G215" si="69">F216</f>
        <v>-13000</v>
      </c>
      <c r="G215" s="97">
        <f t="shared" si="69"/>
        <v>117000</v>
      </c>
    </row>
    <row r="216" spans="1:7" ht="24" x14ac:dyDescent="0.2">
      <c r="A216" s="253">
        <v>42</v>
      </c>
      <c r="B216" s="254"/>
      <c r="C216" s="255"/>
      <c r="D216" s="118" t="s">
        <v>80</v>
      </c>
      <c r="E216" s="97">
        <v>130000</v>
      </c>
      <c r="F216" s="97">
        <v>-13000</v>
      </c>
      <c r="G216" s="97">
        <f>E216+F216</f>
        <v>117000</v>
      </c>
    </row>
    <row r="217" spans="1:7" ht="24.75" customHeight="1" x14ac:dyDescent="0.2">
      <c r="A217" s="260" t="s">
        <v>185</v>
      </c>
      <c r="B217" s="260"/>
      <c r="C217" s="260"/>
      <c r="D217" s="260"/>
      <c r="E217" s="137">
        <f>E220</f>
        <v>315750</v>
      </c>
      <c r="F217" s="137">
        <f t="shared" ref="F217:G217" si="70">F220</f>
        <v>0</v>
      </c>
      <c r="G217" s="137">
        <f t="shared" si="70"/>
        <v>315750</v>
      </c>
    </row>
    <row r="218" spans="1:7" x14ac:dyDescent="0.2">
      <c r="A218" s="153" t="s">
        <v>132</v>
      </c>
      <c r="B218" s="154"/>
      <c r="C218" s="154"/>
      <c r="D218" s="155"/>
      <c r="E218" s="159"/>
      <c r="F218" s="159"/>
      <c r="G218" s="159"/>
    </row>
    <row r="219" spans="1:7" x14ac:dyDescent="0.2">
      <c r="A219" s="233" t="s">
        <v>275</v>
      </c>
      <c r="B219" s="234"/>
      <c r="C219" s="234"/>
      <c r="D219" s="235"/>
      <c r="E219" s="136">
        <f>E217</f>
        <v>315750</v>
      </c>
      <c r="F219" s="136"/>
      <c r="G219" s="136">
        <f>E219+F219</f>
        <v>315750</v>
      </c>
    </row>
    <row r="220" spans="1:7" ht="24" x14ac:dyDescent="0.2">
      <c r="A220" s="250">
        <v>4</v>
      </c>
      <c r="B220" s="251"/>
      <c r="C220" s="252"/>
      <c r="D220" s="118" t="s">
        <v>5</v>
      </c>
      <c r="E220" s="97">
        <f>E221</f>
        <v>315750</v>
      </c>
      <c r="F220" s="97">
        <f t="shared" ref="F220:G220" si="71">F221</f>
        <v>0</v>
      </c>
      <c r="G220" s="97">
        <f t="shared" si="71"/>
        <v>315750</v>
      </c>
    </row>
    <row r="221" spans="1:7" ht="23.25" customHeight="1" x14ac:dyDescent="0.2">
      <c r="A221" s="253">
        <v>42</v>
      </c>
      <c r="B221" s="254"/>
      <c r="C221" s="255"/>
      <c r="D221" s="118" t="s">
        <v>80</v>
      </c>
      <c r="E221" s="97">
        <v>315750</v>
      </c>
      <c r="F221" s="97"/>
      <c r="G221" s="97">
        <f>E221+F221</f>
        <v>315750</v>
      </c>
    </row>
    <row r="222" spans="1:7" ht="25.5" hidden="1" customHeight="1" x14ac:dyDescent="0.2">
      <c r="A222" s="260" t="s">
        <v>258</v>
      </c>
      <c r="B222" s="260"/>
      <c r="C222" s="260"/>
      <c r="D222" s="260"/>
      <c r="E222" s="137">
        <f>E225</f>
        <v>0</v>
      </c>
      <c r="F222" s="137">
        <f t="shared" ref="F222:G222" si="72">F225</f>
        <v>0</v>
      </c>
      <c r="G222" s="137">
        <f t="shared" si="72"/>
        <v>0</v>
      </c>
    </row>
    <row r="223" spans="1:7" hidden="1" x14ac:dyDescent="0.2">
      <c r="A223" s="153" t="s">
        <v>132</v>
      </c>
      <c r="B223" s="154"/>
      <c r="C223" s="154"/>
      <c r="D223" s="155"/>
      <c r="E223" s="159"/>
      <c r="F223" s="159"/>
      <c r="G223" s="159"/>
    </row>
    <row r="224" spans="1:7" hidden="1" x14ac:dyDescent="0.2">
      <c r="A224" s="233" t="s">
        <v>274</v>
      </c>
      <c r="B224" s="234"/>
      <c r="C224" s="234"/>
      <c r="D224" s="235"/>
      <c r="E224" s="136">
        <v>7000</v>
      </c>
      <c r="F224" s="136">
        <v>-7000</v>
      </c>
      <c r="G224" s="136">
        <f>E224+F224</f>
        <v>0</v>
      </c>
    </row>
    <row r="225" spans="1:7" ht="24" hidden="1" x14ac:dyDescent="0.2">
      <c r="A225" s="250">
        <v>4</v>
      </c>
      <c r="B225" s="251"/>
      <c r="C225" s="252"/>
      <c r="D225" s="118" t="s">
        <v>5</v>
      </c>
      <c r="E225" s="97">
        <f>E226</f>
        <v>0</v>
      </c>
      <c r="F225" s="97">
        <f t="shared" ref="F225:G225" si="73">F226</f>
        <v>0</v>
      </c>
      <c r="G225" s="97">
        <f t="shared" si="73"/>
        <v>0</v>
      </c>
    </row>
    <row r="226" spans="1:7" ht="24" hidden="1" customHeight="1" x14ac:dyDescent="0.2">
      <c r="A226" s="253">
        <v>42</v>
      </c>
      <c r="B226" s="254"/>
      <c r="C226" s="255"/>
      <c r="D226" s="118" t="s">
        <v>80</v>
      </c>
      <c r="E226" s="97">
        <v>0</v>
      </c>
      <c r="F226" s="97"/>
      <c r="G226" s="97">
        <f>E226+F226</f>
        <v>0</v>
      </c>
    </row>
    <row r="227" spans="1:7" ht="24" customHeight="1" x14ac:dyDescent="0.2">
      <c r="A227" s="276" t="s">
        <v>320</v>
      </c>
      <c r="B227" s="277"/>
      <c r="C227" s="277"/>
      <c r="D227" s="278"/>
      <c r="E227" s="137"/>
      <c r="F227" s="137">
        <f>F230</f>
        <v>50000</v>
      </c>
      <c r="G227" s="137">
        <f>E227+F227</f>
        <v>50000</v>
      </c>
    </row>
    <row r="228" spans="1:7" ht="12" customHeight="1" x14ac:dyDescent="0.2">
      <c r="A228" s="153" t="s">
        <v>132</v>
      </c>
      <c r="B228" s="154"/>
      <c r="C228" s="154"/>
      <c r="D228" s="155"/>
      <c r="E228" s="159"/>
      <c r="F228" s="159"/>
      <c r="G228" s="159"/>
    </row>
    <row r="229" spans="1:7" ht="12" customHeight="1" x14ac:dyDescent="0.2">
      <c r="A229" s="233" t="s">
        <v>273</v>
      </c>
      <c r="B229" s="234"/>
      <c r="C229" s="234"/>
      <c r="D229" s="235"/>
      <c r="E229" s="136"/>
      <c r="F229" s="136">
        <v>50000</v>
      </c>
      <c r="G229" s="136">
        <f>F229</f>
        <v>50000</v>
      </c>
    </row>
    <row r="230" spans="1:7" ht="24" customHeight="1" x14ac:dyDescent="0.2">
      <c r="A230" s="250">
        <v>4</v>
      </c>
      <c r="B230" s="251"/>
      <c r="C230" s="252"/>
      <c r="D230" s="118" t="s">
        <v>5</v>
      </c>
      <c r="E230" s="97"/>
      <c r="F230" s="97">
        <f>F231</f>
        <v>50000</v>
      </c>
      <c r="G230" s="97">
        <f>F230</f>
        <v>50000</v>
      </c>
    </row>
    <row r="231" spans="1:7" ht="24" customHeight="1" x14ac:dyDescent="0.2">
      <c r="A231" s="253">
        <v>42</v>
      </c>
      <c r="B231" s="254"/>
      <c r="C231" s="255"/>
      <c r="D231" s="118" t="s">
        <v>80</v>
      </c>
      <c r="E231" s="97"/>
      <c r="F231" s="97">
        <f>18000+32000</f>
        <v>50000</v>
      </c>
      <c r="G231" s="97">
        <f>F231</f>
        <v>50000</v>
      </c>
    </row>
    <row r="232" spans="1:7" x14ac:dyDescent="0.2">
      <c r="A232" s="246" t="s">
        <v>114</v>
      </c>
      <c r="B232" s="247"/>
      <c r="C232" s="247"/>
      <c r="D232" s="247"/>
      <c r="E232" s="279">
        <f t="shared" ref="E232:G232" si="74">E234</f>
        <v>15000</v>
      </c>
      <c r="F232" s="279">
        <f t="shared" si="74"/>
        <v>5000</v>
      </c>
      <c r="G232" s="279">
        <f t="shared" si="74"/>
        <v>20000</v>
      </c>
    </row>
    <row r="233" spans="1:7" x14ac:dyDescent="0.2">
      <c r="A233" s="168" t="s">
        <v>71</v>
      </c>
      <c r="B233" s="169"/>
      <c r="C233" s="169"/>
      <c r="D233" s="169"/>
      <c r="E233" s="280"/>
      <c r="F233" s="280"/>
      <c r="G233" s="280"/>
    </row>
    <row r="234" spans="1:7" x14ac:dyDescent="0.2">
      <c r="A234" s="243" t="s">
        <v>186</v>
      </c>
      <c r="B234" s="244"/>
      <c r="C234" s="244"/>
      <c r="D234" s="245"/>
      <c r="E234" s="282">
        <f>E239</f>
        <v>15000</v>
      </c>
      <c r="F234" s="282">
        <f t="shared" ref="F234:G234" si="75">F239</f>
        <v>5000</v>
      </c>
      <c r="G234" s="282">
        <f t="shared" si="75"/>
        <v>20000</v>
      </c>
    </row>
    <row r="235" spans="1:7" x14ac:dyDescent="0.2">
      <c r="A235" s="284" t="s">
        <v>81</v>
      </c>
      <c r="B235" s="285"/>
      <c r="C235" s="285"/>
      <c r="D235" s="285"/>
      <c r="E235" s="283"/>
      <c r="F235" s="283"/>
      <c r="G235" s="283"/>
    </row>
    <row r="236" spans="1:7" x14ac:dyDescent="0.2">
      <c r="A236" s="153" t="s">
        <v>137</v>
      </c>
      <c r="B236" s="154"/>
      <c r="C236" s="154"/>
      <c r="D236" s="155"/>
      <c r="E236" s="159"/>
      <c r="F236" s="159"/>
      <c r="G236" s="159"/>
    </row>
    <row r="237" spans="1:7" x14ac:dyDescent="0.2">
      <c r="A237" s="233" t="s">
        <v>283</v>
      </c>
      <c r="B237" s="234"/>
      <c r="C237" s="234"/>
      <c r="D237" s="234"/>
      <c r="E237" s="160">
        <v>5000</v>
      </c>
      <c r="F237" s="160">
        <f>F234-F238</f>
        <v>2650</v>
      </c>
      <c r="G237" s="160">
        <f>E237+F237</f>
        <v>7650</v>
      </c>
    </row>
    <row r="238" spans="1:7" x14ac:dyDescent="0.2">
      <c r="A238" s="233" t="s">
        <v>270</v>
      </c>
      <c r="B238" s="234"/>
      <c r="C238" s="234"/>
      <c r="D238" s="235"/>
      <c r="E238" s="136">
        <v>10000</v>
      </c>
      <c r="F238" s="136">
        <v>2350</v>
      </c>
      <c r="G238" s="136">
        <f>E238+F238</f>
        <v>12350</v>
      </c>
    </row>
    <row r="239" spans="1:7" ht="24" x14ac:dyDescent="0.2">
      <c r="A239" s="250">
        <v>4</v>
      </c>
      <c r="B239" s="251"/>
      <c r="C239" s="252"/>
      <c r="D239" s="117" t="s">
        <v>5</v>
      </c>
      <c r="E239" s="97">
        <f>E240</f>
        <v>15000</v>
      </c>
      <c r="F239" s="97">
        <f t="shared" ref="F239:G239" si="76">F240</f>
        <v>5000</v>
      </c>
      <c r="G239" s="97">
        <f t="shared" si="76"/>
        <v>20000</v>
      </c>
    </row>
    <row r="240" spans="1:7" ht="24" x14ac:dyDescent="0.2">
      <c r="A240" s="253">
        <v>42</v>
      </c>
      <c r="B240" s="254"/>
      <c r="C240" s="255"/>
      <c r="D240" s="117" t="s">
        <v>80</v>
      </c>
      <c r="E240" s="97">
        <v>15000</v>
      </c>
      <c r="F240" s="97">
        <v>5000</v>
      </c>
      <c r="G240" s="97">
        <f>E240+F240</f>
        <v>20000</v>
      </c>
    </row>
    <row r="241" spans="1:7" x14ac:dyDescent="0.2">
      <c r="A241" s="144" t="s">
        <v>115</v>
      </c>
      <c r="B241" s="144"/>
      <c r="C241" s="144"/>
      <c r="D241" s="144"/>
      <c r="E241" s="141">
        <f>E242+E249</f>
        <v>23290</v>
      </c>
      <c r="F241" s="141">
        <f t="shared" ref="F241:G241" si="77">F242+F249</f>
        <v>1000</v>
      </c>
      <c r="G241" s="141">
        <f t="shared" si="77"/>
        <v>24290</v>
      </c>
    </row>
    <row r="242" spans="1:7" x14ac:dyDescent="0.2">
      <c r="A242" s="150" t="s">
        <v>187</v>
      </c>
      <c r="B242" s="150"/>
      <c r="C242" s="150"/>
      <c r="D242" s="150"/>
      <c r="E242" s="132">
        <f t="shared" ref="E242:G242" si="78">E246</f>
        <v>14060</v>
      </c>
      <c r="F242" s="132">
        <f t="shared" si="78"/>
        <v>1000</v>
      </c>
      <c r="G242" s="132">
        <f t="shared" si="78"/>
        <v>15060</v>
      </c>
    </row>
    <row r="243" spans="1:7" x14ac:dyDescent="0.2">
      <c r="A243" s="153" t="s">
        <v>138</v>
      </c>
      <c r="B243" s="154"/>
      <c r="C243" s="154"/>
      <c r="D243" s="155"/>
      <c r="E243" s="159"/>
      <c r="F243" s="159"/>
      <c r="G243" s="159"/>
    </row>
    <row r="244" spans="1:7" x14ac:dyDescent="0.2">
      <c r="A244" s="233" t="s">
        <v>283</v>
      </c>
      <c r="B244" s="234"/>
      <c r="C244" s="234"/>
      <c r="D244" s="234"/>
      <c r="E244" s="136">
        <v>14060</v>
      </c>
      <c r="F244" s="136">
        <v>1000</v>
      </c>
      <c r="G244" s="136">
        <f>E244+F244</f>
        <v>15060</v>
      </c>
    </row>
    <row r="245" spans="1:7" hidden="1" x14ac:dyDescent="0.2">
      <c r="A245" s="233" t="s">
        <v>270</v>
      </c>
      <c r="B245" s="234"/>
      <c r="C245" s="234"/>
      <c r="D245" s="235"/>
      <c r="E245" s="136"/>
      <c r="F245" s="136"/>
      <c r="G245" s="136"/>
    </row>
    <row r="246" spans="1:7" x14ac:dyDescent="0.2">
      <c r="A246" s="250">
        <v>3</v>
      </c>
      <c r="B246" s="251"/>
      <c r="C246" s="252"/>
      <c r="D246" s="118" t="s">
        <v>18</v>
      </c>
      <c r="E246" s="16">
        <f>E247+E248</f>
        <v>14060</v>
      </c>
      <c r="F246" s="16">
        <f t="shared" ref="F246:G246" si="79">F247+F248</f>
        <v>1000</v>
      </c>
      <c r="G246" s="16">
        <f t="shared" si="79"/>
        <v>15060</v>
      </c>
    </row>
    <row r="247" spans="1:7" x14ac:dyDescent="0.2">
      <c r="A247" s="253">
        <v>32</v>
      </c>
      <c r="B247" s="254"/>
      <c r="C247" s="255"/>
      <c r="D247" s="118" t="s">
        <v>32</v>
      </c>
      <c r="E247" s="97">
        <v>14060</v>
      </c>
      <c r="F247" s="97">
        <v>1000</v>
      </c>
      <c r="G247" s="97">
        <f>E247+F247</f>
        <v>15060</v>
      </c>
    </row>
    <row r="248" spans="1:7" ht="0.75" customHeight="1" x14ac:dyDescent="0.2">
      <c r="A248" s="267">
        <v>36</v>
      </c>
      <c r="B248" s="268"/>
      <c r="C248" s="269"/>
      <c r="D248" s="117" t="s">
        <v>47</v>
      </c>
      <c r="E248" s="97">
        <v>0</v>
      </c>
      <c r="F248" s="97"/>
      <c r="G248" s="97">
        <f>E248+F248</f>
        <v>0</v>
      </c>
    </row>
    <row r="249" spans="1:7" ht="24.75" customHeight="1" x14ac:dyDescent="0.2">
      <c r="A249" s="264" t="s">
        <v>188</v>
      </c>
      <c r="B249" s="265"/>
      <c r="C249" s="265"/>
      <c r="D249" s="266"/>
      <c r="E249" s="111">
        <f>E252</f>
        <v>9230</v>
      </c>
      <c r="F249" s="111">
        <f t="shared" ref="F249:G249" si="80">F252</f>
        <v>0</v>
      </c>
      <c r="G249" s="111">
        <f t="shared" si="80"/>
        <v>9230</v>
      </c>
    </row>
    <row r="250" spans="1:7" x14ac:dyDescent="0.2">
      <c r="A250" s="153" t="s">
        <v>139</v>
      </c>
      <c r="B250" s="154"/>
      <c r="C250" s="154"/>
      <c r="D250" s="155"/>
      <c r="E250" s="159"/>
      <c r="F250" s="159"/>
      <c r="G250" s="159"/>
    </row>
    <row r="251" spans="1:7" x14ac:dyDescent="0.2">
      <c r="A251" s="233" t="s">
        <v>283</v>
      </c>
      <c r="B251" s="234"/>
      <c r="C251" s="234"/>
      <c r="D251" s="234"/>
      <c r="E251" s="136">
        <v>9230</v>
      </c>
      <c r="F251" s="136"/>
      <c r="G251" s="136">
        <f>E251+F251</f>
        <v>9230</v>
      </c>
    </row>
    <row r="252" spans="1:7" x14ac:dyDescent="0.2">
      <c r="A252" s="250">
        <v>3</v>
      </c>
      <c r="B252" s="251"/>
      <c r="C252" s="252"/>
      <c r="D252" s="118" t="s">
        <v>18</v>
      </c>
      <c r="E252" s="16">
        <f>E253</f>
        <v>9230</v>
      </c>
      <c r="F252" s="16">
        <f t="shared" ref="F252:G252" si="81">F253</f>
        <v>0</v>
      </c>
      <c r="G252" s="16">
        <f t="shared" si="81"/>
        <v>9230</v>
      </c>
    </row>
    <row r="253" spans="1:7" x14ac:dyDescent="0.2">
      <c r="A253" s="253">
        <v>32</v>
      </c>
      <c r="B253" s="254"/>
      <c r="C253" s="255"/>
      <c r="D253" s="118" t="s">
        <v>32</v>
      </c>
      <c r="E253" s="97">
        <v>9230</v>
      </c>
      <c r="F253" s="97"/>
      <c r="G253" s="97">
        <f>E253+F253</f>
        <v>9230</v>
      </c>
    </row>
    <row r="254" spans="1:7" x14ac:dyDescent="0.2">
      <c r="A254" s="144" t="s">
        <v>116</v>
      </c>
      <c r="B254" s="144"/>
      <c r="C254" s="144"/>
      <c r="D254" s="144"/>
      <c r="E254" s="170">
        <f t="shared" ref="E254:G254" si="82">E255</f>
        <v>16400</v>
      </c>
      <c r="F254" s="170">
        <f t="shared" si="82"/>
        <v>0</v>
      </c>
      <c r="G254" s="170">
        <f t="shared" si="82"/>
        <v>16400</v>
      </c>
    </row>
    <row r="255" spans="1:7" x14ac:dyDescent="0.2">
      <c r="A255" s="150" t="s">
        <v>189</v>
      </c>
      <c r="B255" s="150"/>
      <c r="C255" s="150"/>
      <c r="D255" s="150"/>
      <c r="E255" s="171">
        <f t="shared" ref="E255:G255" si="83">E258</f>
        <v>16400</v>
      </c>
      <c r="F255" s="171">
        <f t="shared" si="83"/>
        <v>0</v>
      </c>
      <c r="G255" s="171">
        <f t="shared" si="83"/>
        <v>16400</v>
      </c>
    </row>
    <row r="256" spans="1:7" x14ac:dyDescent="0.2">
      <c r="A256" s="289" t="s">
        <v>141</v>
      </c>
      <c r="B256" s="290"/>
      <c r="C256" s="290"/>
      <c r="D256" s="290"/>
      <c r="E256" s="290"/>
      <c r="F256" s="290"/>
      <c r="G256" s="291"/>
    </row>
    <row r="257" spans="1:7" x14ac:dyDescent="0.2">
      <c r="A257" s="233" t="s">
        <v>283</v>
      </c>
      <c r="B257" s="234"/>
      <c r="C257" s="234"/>
      <c r="D257" s="234"/>
      <c r="E257" s="136">
        <v>16400</v>
      </c>
      <c r="F257" s="136"/>
      <c r="G257" s="136">
        <f>E257+F257</f>
        <v>16400</v>
      </c>
    </row>
    <row r="258" spans="1:7" x14ac:dyDescent="0.2">
      <c r="A258" s="250">
        <v>3</v>
      </c>
      <c r="B258" s="251"/>
      <c r="C258" s="252"/>
      <c r="D258" s="117" t="s">
        <v>18</v>
      </c>
      <c r="E258" s="16">
        <f>E259+E260</f>
        <v>16400</v>
      </c>
      <c r="F258" s="16">
        <f t="shared" ref="F258:G258" si="84">F259+F260</f>
        <v>0</v>
      </c>
      <c r="G258" s="16">
        <f t="shared" si="84"/>
        <v>16400</v>
      </c>
    </row>
    <row r="259" spans="1:7" x14ac:dyDescent="0.2">
      <c r="A259" s="253">
        <v>32</v>
      </c>
      <c r="B259" s="254"/>
      <c r="C259" s="255"/>
      <c r="D259" s="117" t="s">
        <v>32</v>
      </c>
      <c r="E259" s="97">
        <v>15900</v>
      </c>
      <c r="F259" s="97"/>
      <c r="G259" s="97">
        <f>E259+F259</f>
        <v>15900</v>
      </c>
    </row>
    <row r="260" spans="1:7" x14ac:dyDescent="0.2">
      <c r="A260" s="253">
        <v>35</v>
      </c>
      <c r="B260" s="254"/>
      <c r="C260" s="255"/>
      <c r="D260" s="117" t="s">
        <v>46</v>
      </c>
      <c r="E260" s="97">
        <v>500</v>
      </c>
      <c r="F260" s="97"/>
      <c r="G260" s="97">
        <f>E260+F260</f>
        <v>500</v>
      </c>
    </row>
    <row r="261" spans="1:7" x14ac:dyDescent="0.2">
      <c r="A261" s="236" t="s">
        <v>117</v>
      </c>
      <c r="B261" s="237"/>
      <c r="C261" s="237"/>
      <c r="D261" s="238"/>
      <c r="E261" s="131">
        <f>E262+E267+E277+E282</f>
        <v>65700</v>
      </c>
      <c r="F261" s="131">
        <f t="shared" ref="F261:G261" si="85">F262+F267+F277+F282</f>
        <v>300</v>
      </c>
      <c r="G261" s="131">
        <f t="shared" si="85"/>
        <v>66000</v>
      </c>
    </row>
    <row r="262" spans="1:7" ht="24.75" customHeight="1" x14ac:dyDescent="0.2">
      <c r="A262" s="264" t="s">
        <v>190</v>
      </c>
      <c r="B262" s="265"/>
      <c r="C262" s="265"/>
      <c r="D262" s="266"/>
      <c r="E262" s="111">
        <f>E265</f>
        <v>5000</v>
      </c>
      <c r="F262" s="111">
        <f t="shared" ref="F262:G262" si="86">F265</f>
        <v>0</v>
      </c>
      <c r="G262" s="111">
        <f t="shared" si="86"/>
        <v>5000</v>
      </c>
    </row>
    <row r="263" spans="1:7" x14ac:dyDescent="0.2">
      <c r="A263" s="153" t="s">
        <v>132</v>
      </c>
      <c r="B263" s="154"/>
      <c r="C263" s="154"/>
      <c r="D263" s="155"/>
      <c r="E263" s="159"/>
      <c r="F263" s="159"/>
      <c r="G263" s="159"/>
    </row>
    <row r="264" spans="1:7" x14ac:dyDescent="0.2">
      <c r="A264" s="233" t="s">
        <v>283</v>
      </c>
      <c r="B264" s="234"/>
      <c r="C264" s="234"/>
      <c r="D264" s="234"/>
      <c r="E264" s="172">
        <v>5000</v>
      </c>
      <c r="F264" s="172"/>
      <c r="G264" s="172">
        <f>E264+F264</f>
        <v>5000</v>
      </c>
    </row>
    <row r="265" spans="1:7" ht="24" x14ac:dyDescent="0.2">
      <c r="A265" s="250">
        <v>4</v>
      </c>
      <c r="B265" s="251"/>
      <c r="C265" s="252"/>
      <c r="D265" s="117" t="s">
        <v>5</v>
      </c>
      <c r="E265" s="98">
        <f>E266</f>
        <v>5000</v>
      </c>
      <c r="F265" s="98">
        <f t="shared" ref="F265:G265" si="87">F266</f>
        <v>0</v>
      </c>
      <c r="G265" s="98">
        <f t="shared" si="87"/>
        <v>5000</v>
      </c>
    </row>
    <row r="266" spans="1:7" ht="24" x14ac:dyDescent="0.2">
      <c r="A266" s="253">
        <v>42</v>
      </c>
      <c r="B266" s="254"/>
      <c r="C266" s="255"/>
      <c r="D266" s="117" t="s">
        <v>80</v>
      </c>
      <c r="E266" s="98">
        <v>5000</v>
      </c>
      <c r="F266" s="98"/>
      <c r="G266" s="98">
        <f>E266+F266</f>
        <v>5000</v>
      </c>
    </row>
    <row r="267" spans="1:7" ht="9.75" customHeight="1" x14ac:dyDescent="0.2">
      <c r="A267" s="299" t="s">
        <v>191</v>
      </c>
      <c r="B267" s="300"/>
      <c r="C267" s="300"/>
      <c r="D267" s="301"/>
      <c r="E267" s="239">
        <f t="shared" ref="E267:G267" si="88">E273+E275</f>
        <v>14700</v>
      </c>
      <c r="F267" s="239">
        <f t="shared" si="88"/>
        <v>-700</v>
      </c>
      <c r="G267" s="239">
        <f t="shared" si="88"/>
        <v>14000</v>
      </c>
    </row>
    <row r="268" spans="1:7" ht="7.5" customHeight="1" x14ac:dyDescent="0.2">
      <c r="A268" s="302"/>
      <c r="B268" s="303"/>
      <c r="C268" s="303"/>
      <c r="D268" s="304"/>
      <c r="E268" s="281"/>
      <c r="F268" s="281"/>
      <c r="G268" s="281"/>
    </row>
    <row r="269" spans="1:7" ht="8.25" customHeight="1" x14ac:dyDescent="0.2">
      <c r="A269" s="305"/>
      <c r="B269" s="306"/>
      <c r="C269" s="306"/>
      <c r="D269" s="307"/>
      <c r="E269" s="240"/>
      <c r="F269" s="240"/>
      <c r="G269" s="240"/>
    </row>
    <row r="270" spans="1:7" x14ac:dyDescent="0.2">
      <c r="A270" s="153" t="s">
        <v>132</v>
      </c>
      <c r="B270" s="154"/>
      <c r="C270" s="154"/>
      <c r="D270" s="155"/>
      <c r="E270" s="159"/>
      <c r="F270" s="159"/>
      <c r="G270" s="159"/>
    </row>
    <row r="271" spans="1:7" x14ac:dyDescent="0.2">
      <c r="A271" s="233" t="s">
        <v>283</v>
      </c>
      <c r="B271" s="234"/>
      <c r="C271" s="234"/>
      <c r="D271" s="234"/>
      <c r="E271" s="136">
        <v>2700</v>
      </c>
      <c r="F271" s="136">
        <v>-700</v>
      </c>
      <c r="G271" s="136">
        <f>E271+F271</f>
        <v>2000</v>
      </c>
    </row>
    <row r="272" spans="1:7" x14ac:dyDescent="0.2">
      <c r="A272" s="233" t="s">
        <v>270</v>
      </c>
      <c r="B272" s="234"/>
      <c r="C272" s="234"/>
      <c r="D272" s="235"/>
      <c r="E272" s="136">
        <v>12000</v>
      </c>
      <c r="F272" s="136"/>
      <c r="G272" s="136">
        <f>E272+F272</f>
        <v>12000</v>
      </c>
    </row>
    <row r="273" spans="1:7" x14ac:dyDescent="0.2">
      <c r="A273" s="250">
        <v>3</v>
      </c>
      <c r="B273" s="251"/>
      <c r="C273" s="252"/>
      <c r="D273" s="117" t="s">
        <v>18</v>
      </c>
      <c r="E273" s="16">
        <f>E274</f>
        <v>2700</v>
      </c>
      <c r="F273" s="16">
        <f t="shared" ref="F273:G273" si="89">F274</f>
        <v>-700</v>
      </c>
      <c r="G273" s="16">
        <f t="shared" si="89"/>
        <v>2000</v>
      </c>
    </row>
    <row r="274" spans="1:7" x14ac:dyDescent="0.2">
      <c r="A274" s="253">
        <v>32</v>
      </c>
      <c r="B274" s="254"/>
      <c r="C274" s="255"/>
      <c r="D274" s="117" t="s">
        <v>32</v>
      </c>
      <c r="E274" s="97">
        <v>2700</v>
      </c>
      <c r="F274" s="97">
        <v>-700</v>
      </c>
      <c r="G274" s="97">
        <f>E274+F274</f>
        <v>2000</v>
      </c>
    </row>
    <row r="275" spans="1:7" ht="24" x14ac:dyDescent="0.2">
      <c r="A275" s="250">
        <v>4</v>
      </c>
      <c r="B275" s="251"/>
      <c r="C275" s="252"/>
      <c r="D275" s="117" t="s">
        <v>5</v>
      </c>
      <c r="E275" s="97">
        <f>E276</f>
        <v>12000</v>
      </c>
      <c r="F275" s="97">
        <f t="shared" ref="F275:G275" si="90">F276</f>
        <v>0</v>
      </c>
      <c r="G275" s="97">
        <f t="shared" si="90"/>
        <v>12000</v>
      </c>
    </row>
    <row r="276" spans="1:7" ht="24" x14ac:dyDescent="0.2">
      <c r="A276" s="161"/>
      <c r="B276" s="162"/>
      <c r="C276" s="162">
        <v>45</v>
      </c>
      <c r="D276" s="163" t="s">
        <v>82</v>
      </c>
      <c r="E276" s="97">
        <v>12000</v>
      </c>
      <c r="F276" s="97"/>
      <c r="G276" s="97">
        <f>E276+F276</f>
        <v>12000</v>
      </c>
    </row>
    <row r="277" spans="1:7" ht="26.25" customHeight="1" x14ac:dyDescent="0.2">
      <c r="A277" s="264" t="s">
        <v>261</v>
      </c>
      <c r="B277" s="265"/>
      <c r="C277" s="265"/>
      <c r="D277" s="266"/>
      <c r="E277" s="137">
        <f>E280</f>
        <v>11000</v>
      </c>
      <c r="F277" s="137">
        <f>F280</f>
        <v>1000</v>
      </c>
      <c r="G277" s="137">
        <f>G280</f>
        <v>12000</v>
      </c>
    </row>
    <row r="278" spans="1:7" x14ac:dyDescent="0.2">
      <c r="A278" s="153" t="s">
        <v>132</v>
      </c>
      <c r="B278" s="154"/>
      <c r="C278" s="154"/>
      <c r="D278" s="155"/>
      <c r="E278" s="159"/>
      <c r="F278" s="159"/>
      <c r="G278" s="159"/>
    </row>
    <row r="279" spans="1:7" x14ac:dyDescent="0.2">
      <c r="A279" s="233" t="s">
        <v>283</v>
      </c>
      <c r="B279" s="234"/>
      <c r="C279" s="234"/>
      <c r="D279" s="234"/>
      <c r="E279" s="136">
        <v>11000</v>
      </c>
      <c r="F279" s="136">
        <v>1000</v>
      </c>
      <c r="G279" s="136">
        <f>E279+F279</f>
        <v>12000</v>
      </c>
    </row>
    <row r="280" spans="1:7" x14ac:dyDescent="0.2">
      <c r="A280" s="250">
        <v>3</v>
      </c>
      <c r="B280" s="251"/>
      <c r="C280" s="252"/>
      <c r="D280" s="117" t="s">
        <v>18</v>
      </c>
      <c r="E280" s="97">
        <f>E281</f>
        <v>11000</v>
      </c>
      <c r="F280" s="97">
        <f t="shared" ref="F280:G280" si="91">F281</f>
        <v>1000</v>
      </c>
      <c r="G280" s="97">
        <f t="shared" si="91"/>
        <v>12000</v>
      </c>
    </row>
    <row r="281" spans="1:7" x14ac:dyDescent="0.2">
      <c r="A281" s="253">
        <v>32</v>
      </c>
      <c r="B281" s="254"/>
      <c r="C281" s="255"/>
      <c r="D281" s="117" t="s">
        <v>32</v>
      </c>
      <c r="E281" s="97">
        <v>11000</v>
      </c>
      <c r="F281" s="97">
        <v>1000</v>
      </c>
      <c r="G281" s="97">
        <f>E281+F281</f>
        <v>12000</v>
      </c>
    </row>
    <row r="282" spans="1:7" ht="14.25" customHeight="1" x14ac:dyDescent="0.2">
      <c r="A282" s="273" t="s">
        <v>267</v>
      </c>
      <c r="B282" s="274"/>
      <c r="C282" s="274"/>
      <c r="D282" s="275"/>
      <c r="E282" s="167">
        <f>E286</f>
        <v>35000</v>
      </c>
      <c r="F282" s="167">
        <f t="shared" ref="F282:G282" si="92">F286</f>
        <v>0</v>
      </c>
      <c r="G282" s="167">
        <f t="shared" si="92"/>
        <v>35000</v>
      </c>
    </row>
    <row r="283" spans="1:7" x14ac:dyDescent="0.2">
      <c r="A283" s="153" t="s">
        <v>132</v>
      </c>
      <c r="B283" s="154"/>
      <c r="C283" s="154"/>
      <c r="D283" s="155"/>
      <c r="E283" s="159"/>
      <c r="F283" s="159"/>
      <c r="G283" s="159"/>
    </row>
    <row r="284" spans="1:7" x14ac:dyDescent="0.2">
      <c r="A284" s="233" t="s">
        <v>270</v>
      </c>
      <c r="B284" s="234"/>
      <c r="C284" s="234"/>
      <c r="D284" s="235"/>
      <c r="E284" s="136">
        <v>28300</v>
      </c>
      <c r="F284" s="136"/>
      <c r="G284" s="136">
        <f>E284+F284</f>
        <v>28300</v>
      </c>
    </row>
    <row r="285" spans="1:7" x14ac:dyDescent="0.2">
      <c r="A285" s="233" t="s">
        <v>283</v>
      </c>
      <c r="B285" s="234"/>
      <c r="C285" s="234"/>
      <c r="D285" s="234"/>
      <c r="E285" s="136">
        <v>6700</v>
      </c>
      <c r="F285" s="136"/>
      <c r="G285" s="136">
        <f>G282-G284</f>
        <v>6700</v>
      </c>
    </row>
    <row r="286" spans="1:7" ht="24" x14ac:dyDescent="0.2">
      <c r="A286" s="250">
        <v>4</v>
      </c>
      <c r="B286" s="251"/>
      <c r="C286" s="252"/>
      <c r="D286" s="117" t="s">
        <v>5</v>
      </c>
      <c r="E286" s="97">
        <f>E287</f>
        <v>35000</v>
      </c>
      <c r="F286" s="97">
        <f t="shared" ref="F286:G286" si="93">F287</f>
        <v>0</v>
      </c>
      <c r="G286" s="97">
        <f t="shared" si="93"/>
        <v>35000</v>
      </c>
    </row>
    <row r="287" spans="1:7" ht="24" x14ac:dyDescent="0.2">
      <c r="A287" s="253">
        <v>45</v>
      </c>
      <c r="B287" s="254"/>
      <c r="C287" s="255"/>
      <c r="D287" s="173" t="s">
        <v>82</v>
      </c>
      <c r="E287" s="97">
        <v>35000</v>
      </c>
      <c r="F287" s="97"/>
      <c r="G287" s="97">
        <f>E287+F287</f>
        <v>35000</v>
      </c>
    </row>
    <row r="288" spans="1:7" x14ac:dyDescent="0.2">
      <c r="A288" s="236" t="s">
        <v>118</v>
      </c>
      <c r="B288" s="237"/>
      <c r="C288" s="237"/>
      <c r="D288" s="238"/>
      <c r="E288" s="110">
        <f t="shared" ref="E288:G288" si="94">E289</f>
        <v>106000</v>
      </c>
      <c r="F288" s="110">
        <f t="shared" si="94"/>
        <v>0</v>
      </c>
      <c r="G288" s="110">
        <f t="shared" si="94"/>
        <v>106000</v>
      </c>
    </row>
    <row r="289" spans="1:7" ht="24.75" customHeight="1" x14ac:dyDescent="0.2">
      <c r="A289" s="264" t="s">
        <v>192</v>
      </c>
      <c r="B289" s="265"/>
      <c r="C289" s="265"/>
      <c r="D289" s="266"/>
      <c r="E289" s="137">
        <f>E293+E295</f>
        <v>106000</v>
      </c>
      <c r="F289" s="137">
        <f t="shared" ref="F289:G289" si="95">F293+F295</f>
        <v>0</v>
      </c>
      <c r="G289" s="137">
        <f t="shared" si="95"/>
        <v>106000</v>
      </c>
    </row>
    <row r="290" spans="1:7" x14ac:dyDescent="0.2">
      <c r="A290" s="153" t="s">
        <v>132</v>
      </c>
      <c r="B290" s="154"/>
      <c r="C290" s="154"/>
      <c r="D290" s="155"/>
      <c r="E290" s="159"/>
      <c r="F290" s="159"/>
      <c r="G290" s="159"/>
    </row>
    <row r="291" spans="1:7" x14ac:dyDescent="0.2">
      <c r="A291" s="233" t="s">
        <v>283</v>
      </c>
      <c r="B291" s="234"/>
      <c r="C291" s="234"/>
      <c r="D291" s="234"/>
      <c r="E291" s="136">
        <v>6000</v>
      </c>
      <c r="F291" s="136"/>
      <c r="G291" s="136">
        <f>E291+F291</f>
        <v>6000</v>
      </c>
    </row>
    <row r="292" spans="1:7" x14ac:dyDescent="0.2">
      <c r="A292" s="233" t="s">
        <v>270</v>
      </c>
      <c r="B292" s="234"/>
      <c r="C292" s="234"/>
      <c r="D292" s="235"/>
      <c r="E292" s="136">
        <v>100000</v>
      </c>
      <c r="F292" s="136"/>
      <c r="G292" s="136">
        <f>E292+F292</f>
        <v>100000</v>
      </c>
    </row>
    <row r="293" spans="1:7" ht="24" x14ac:dyDescent="0.2">
      <c r="A293" s="250">
        <v>4</v>
      </c>
      <c r="B293" s="251"/>
      <c r="C293" s="252"/>
      <c r="D293" s="117" t="s">
        <v>5</v>
      </c>
      <c r="E293" s="97">
        <f>E294</f>
        <v>100000</v>
      </c>
      <c r="F293" s="97">
        <f t="shared" ref="F293:G293" si="96">F294</f>
        <v>0</v>
      </c>
      <c r="G293" s="97">
        <f t="shared" si="96"/>
        <v>100000</v>
      </c>
    </row>
    <row r="294" spans="1:7" ht="24" x14ac:dyDescent="0.2">
      <c r="A294" s="253">
        <v>42</v>
      </c>
      <c r="B294" s="254"/>
      <c r="C294" s="255"/>
      <c r="D294" s="117" t="s">
        <v>80</v>
      </c>
      <c r="E294" s="97">
        <v>100000</v>
      </c>
      <c r="F294" s="97"/>
      <c r="G294" s="97">
        <f>E294+F294</f>
        <v>100000</v>
      </c>
    </row>
    <row r="295" spans="1:7" x14ac:dyDescent="0.2">
      <c r="A295" s="250">
        <v>3</v>
      </c>
      <c r="B295" s="251"/>
      <c r="C295" s="252"/>
      <c r="D295" s="117" t="s">
        <v>18</v>
      </c>
      <c r="E295" s="97">
        <f>E296+E297</f>
        <v>6000</v>
      </c>
      <c r="F295" s="97">
        <f t="shared" ref="F295:G295" si="97">F296+F297</f>
        <v>0</v>
      </c>
      <c r="G295" s="97">
        <f t="shared" si="97"/>
        <v>6000</v>
      </c>
    </row>
    <row r="296" spans="1:7" x14ac:dyDescent="0.2">
      <c r="A296" s="253">
        <v>32</v>
      </c>
      <c r="B296" s="254"/>
      <c r="C296" s="255"/>
      <c r="D296" s="117" t="s">
        <v>32</v>
      </c>
      <c r="E296" s="97">
        <v>2000</v>
      </c>
      <c r="F296" s="97"/>
      <c r="G296" s="97">
        <f>E296+F296</f>
        <v>2000</v>
      </c>
    </row>
    <row r="297" spans="1:7" x14ac:dyDescent="0.2">
      <c r="A297" s="119"/>
      <c r="B297" s="120"/>
      <c r="C297" s="121">
        <v>38</v>
      </c>
      <c r="D297" s="117" t="s">
        <v>49</v>
      </c>
      <c r="E297" s="97">
        <v>4000</v>
      </c>
      <c r="F297" s="97"/>
      <c r="G297" s="97">
        <f>E297+F297</f>
        <v>4000</v>
      </c>
    </row>
    <row r="298" spans="1:7" x14ac:dyDescent="0.2">
      <c r="A298" s="130" t="s">
        <v>72</v>
      </c>
      <c r="B298" s="130"/>
      <c r="C298" s="130"/>
      <c r="D298" s="130"/>
      <c r="E298" s="105">
        <f>E302+E314+E328+E335</f>
        <v>368666</v>
      </c>
      <c r="F298" s="105">
        <f t="shared" ref="F298:G298" si="98">F302+F314+F328+F335</f>
        <v>0</v>
      </c>
      <c r="G298" s="105">
        <f t="shared" si="98"/>
        <v>368666</v>
      </c>
    </row>
    <row r="299" spans="1:7" x14ac:dyDescent="0.2">
      <c r="A299" s="86" t="s">
        <v>284</v>
      </c>
      <c r="B299" s="106"/>
      <c r="C299" s="106"/>
      <c r="D299" s="107"/>
      <c r="E299" s="108">
        <f>E318+E325+E332+E338</f>
        <v>20900</v>
      </c>
      <c r="F299" s="108"/>
      <c r="G299" s="108">
        <f>E299+F299</f>
        <v>20900</v>
      </c>
    </row>
    <row r="300" spans="1:7" x14ac:dyDescent="0.2">
      <c r="A300" s="86" t="s">
        <v>287</v>
      </c>
      <c r="B300" s="106"/>
      <c r="C300" s="106"/>
      <c r="D300" s="107"/>
      <c r="E300" s="108">
        <f>E306</f>
        <v>43508</v>
      </c>
      <c r="F300" s="108"/>
      <c r="G300" s="108">
        <f t="shared" ref="G300:G301" si="99">E300+F300</f>
        <v>43508</v>
      </c>
    </row>
    <row r="301" spans="1:7" x14ac:dyDescent="0.2">
      <c r="A301" s="86" t="s">
        <v>285</v>
      </c>
      <c r="B301" s="106"/>
      <c r="C301" s="106"/>
      <c r="D301" s="107"/>
      <c r="E301" s="108">
        <f>E307+E319</f>
        <v>304258</v>
      </c>
      <c r="F301" s="108"/>
      <c r="G301" s="108">
        <f t="shared" si="99"/>
        <v>304258</v>
      </c>
    </row>
    <row r="302" spans="1:7" x14ac:dyDescent="0.2">
      <c r="A302" s="144" t="s">
        <v>119</v>
      </c>
      <c r="B302" s="144"/>
      <c r="C302" s="144"/>
      <c r="D302" s="144"/>
      <c r="E302" s="141">
        <f t="shared" ref="E302:G302" si="100">E303</f>
        <v>345966</v>
      </c>
      <c r="F302" s="141">
        <f t="shared" si="100"/>
        <v>0</v>
      </c>
      <c r="G302" s="141">
        <f t="shared" si="100"/>
        <v>345966</v>
      </c>
    </row>
    <row r="303" spans="1:7" x14ac:dyDescent="0.2">
      <c r="A303" s="150" t="s">
        <v>193</v>
      </c>
      <c r="B303" s="174"/>
      <c r="C303" s="174"/>
      <c r="D303" s="174"/>
      <c r="E303" s="142">
        <f t="shared" ref="E303:G303" si="101">E308+E312</f>
        <v>345966</v>
      </c>
      <c r="F303" s="142">
        <f t="shared" si="101"/>
        <v>0</v>
      </c>
      <c r="G303" s="142">
        <f t="shared" si="101"/>
        <v>345966</v>
      </c>
    </row>
    <row r="304" spans="1:7" x14ac:dyDescent="0.2">
      <c r="A304" s="175" t="s">
        <v>262</v>
      </c>
      <c r="B304" s="176"/>
      <c r="C304" s="176"/>
      <c r="D304" s="176"/>
      <c r="E304" s="177"/>
      <c r="F304" s="177"/>
      <c r="G304" s="177"/>
    </row>
    <row r="305" spans="1:7" x14ac:dyDescent="0.2">
      <c r="A305" s="153" t="s">
        <v>142</v>
      </c>
      <c r="B305" s="154"/>
      <c r="C305" s="154"/>
      <c r="D305" s="155"/>
      <c r="E305" s="159"/>
      <c r="F305" s="159"/>
      <c r="G305" s="159"/>
    </row>
    <row r="306" spans="1:7" x14ac:dyDescent="0.2">
      <c r="A306" s="178" t="s">
        <v>281</v>
      </c>
      <c r="B306" s="178"/>
      <c r="C306" s="178"/>
      <c r="D306" s="178"/>
      <c r="E306" s="136">
        <v>43508</v>
      </c>
      <c r="F306" s="136"/>
      <c r="G306" s="136">
        <f>E306+F306</f>
        <v>43508</v>
      </c>
    </row>
    <row r="307" spans="1:7" x14ac:dyDescent="0.2">
      <c r="A307" s="233" t="s">
        <v>270</v>
      </c>
      <c r="B307" s="234"/>
      <c r="C307" s="234"/>
      <c r="D307" s="235"/>
      <c r="E307" s="136">
        <f>100000+119+202339</f>
        <v>302458</v>
      </c>
      <c r="F307" s="136"/>
      <c r="G307" s="136">
        <f>E307+F307</f>
        <v>302458</v>
      </c>
    </row>
    <row r="308" spans="1:7" x14ac:dyDescent="0.2">
      <c r="A308" s="250">
        <v>3</v>
      </c>
      <c r="B308" s="251"/>
      <c r="C308" s="252"/>
      <c r="D308" s="117" t="s">
        <v>18</v>
      </c>
      <c r="E308" s="16">
        <f>E309+E310+E311</f>
        <v>341466</v>
      </c>
      <c r="F308" s="16">
        <f t="shared" ref="F308:G308" si="102">F309+F310+F311</f>
        <v>0</v>
      </c>
      <c r="G308" s="16">
        <f t="shared" si="102"/>
        <v>341466</v>
      </c>
    </row>
    <row r="309" spans="1:7" x14ac:dyDescent="0.2">
      <c r="A309" s="253">
        <v>31</v>
      </c>
      <c r="B309" s="254"/>
      <c r="C309" s="255"/>
      <c r="D309" s="117" t="s">
        <v>21</v>
      </c>
      <c r="E309" s="97">
        <v>273940</v>
      </c>
      <c r="F309" s="97"/>
      <c r="G309" s="97">
        <f>E309+F309</f>
        <v>273940</v>
      </c>
    </row>
    <row r="310" spans="1:7" x14ac:dyDescent="0.2">
      <c r="A310" s="253">
        <v>32</v>
      </c>
      <c r="B310" s="254"/>
      <c r="C310" s="255"/>
      <c r="D310" s="117" t="s">
        <v>32</v>
      </c>
      <c r="E310" s="97">
        <v>66566</v>
      </c>
      <c r="F310" s="97"/>
      <c r="G310" s="97">
        <f t="shared" ref="G310:G311" si="103">E310+F310</f>
        <v>66566</v>
      </c>
    </row>
    <row r="311" spans="1:7" x14ac:dyDescent="0.2">
      <c r="A311" s="253">
        <v>34</v>
      </c>
      <c r="B311" s="254"/>
      <c r="C311" s="255"/>
      <c r="D311" s="117" t="s">
        <v>83</v>
      </c>
      <c r="E311" s="97">
        <v>960</v>
      </c>
      <c r="F311" s="97"/>
      <c r="G311" s="97">
        <f t="shared" si="103"/>
        <v>960</v>
      </c>
    </row>
    <row r="312" spans="1:7" ht="24" x14ac:dyDescent="0.2">
      <c r="A312" s="250">
        <v>4</v>
      </c>
      <c r="B312" s="251"/>
      <c r="C312" s="252"/>
      <c r="D312" s="117" t="s">
        <v>5</v>
      </c>
      <c r="E312" s="16">
        <f>E313</f>
        <v>4500</v>
      </c>
      <c r="F312" s="16">
        <f t="shared" ref="F312:G312" si="104">F313</f>
        <v>0</v>
      </c>
      <c r="G312" s="16">
        <f t="shared" si="104"/>
        <v>4500</v>
      </c>
    </row>
    <row r="313" spans="1:7" ht="24" x14ac:dyDescent="0.2">
      <c r="A313" s="253">
        <v>42</v>
      </c>
      <c r="B313" s="254"/>
      <c r="C313" s="255"/>
      <c r="D313" s="117" t="s">
        <v>80</v>
      </c>
      <c r="E313" s="97">
        <v>4500</v>
      </c>
      <c r="F313" s="97"/>
      <c r="G313" s="97">
        <f>E313+F313</f>
        <v>4500</v>
      </c>
    </row>
    <row r="314" spans="1:7" x14ac:dyDescent="0.2">
      <c r="A314" s="144" t="s">
        <v>120</v>
      </c>
      <c r="B314" s="144"/>
      <c r="C314" s="144"/>
      <c r="D314" s="144"/>
      <c r="E314" s="141">
        <f>E315+E323</f>
        <v>11700</v>
      </c>
      <c r="F314" s="141">
        <f t="shared" ref="F314:G314" si="105">F315+F323</f>
        <v>0</v>
      </c>
      <c r="G314" s="141">
        <f t="shared" si="105"/>
        <v>11700</v>
      </c>
    </row>
    <row r="315" spans="1:7" x14ac:dyDescent="0.2">
      <c r="A315" s="286" t="s">
        <v>194</v>
      </c>
      <c r="B315" s="287"/>
      <c r="C315" s="287"/>
      <c r="D315" s="287"/>
      <c r="E315" s="241">
        <f t="shared" ref="E315:G315" si="106">E320</f>
        <v>7700</v>
      </c>
      <c r="F315" s="241">
        <f t="shared" si="106"/>
        <v>0</v>
      </c>
      <c r="G315" s="241">
        <f t="shared" si="106"/>
        <v>7700</v>
      </c>
    </row>
    <row r="316" spans="1:7" x14ac:dyDescent="0.2">
      <c r="A316" s="284" t="s">
        <v>73</v>
      </c>
      <c r="B316" s="285"/>
      <c r="C316" s="285"/>
      <c r="D316" s="295"/>
      <c r="E316" s="242"/>
      <c r="F316" s="242"/>
      <c r="G316" s="242"/>
    </row>
    <row r="317" spans="1:7" x14ac:dyDescent="0.2">
      <c r="A317" s="153" t="s">
        <v>143</v>
      </c>
      <c r="B317" s="154"/>
      <c r="C317" s="154"/>
      <c r="D317" s="155"/>
      <c r="E317" s="159"/>
      <c r="F317" s="159"/>
      <c r="G317" s="159"/>
    </row>
    <row r="318" spans="1:7" x14ac:dyDescent="0.2">
      <c r="A318" s="233" t="s">
        <v>283</v>
      </c>
      <c r="B318" s="234"/>
      <c r="C318" s="234"/>
      <c r="D318" s="234"/>
      <c r="E318" s="160">
        <v>5900</v>
      </c>
      <c r="F318" s="160"/>
      <c r="G318" s="160">
        <f>E318+F318</f>
        <v>5900</v>
      </c>
    </row>
    <row r="319" spans="1:7" x14ac:dyDescent="0.2">
      <c r="A319" s="233" t="s">
        <v>270</v>
      </c>
      <c r="B319" s="234"/>
      <c r="C319" s="234"/>
      <c r="D319" s="235"/>
      <c r="E319" s="136">
        <v>1800</v>
      </c>
      <c r="F319" s="136"/>
      <c r="G319" s="160">
        <f>E319+F319</f>
        <v>1800</v>
      </c>
    </row>
    <row r="320" spans="1:7" x14ac:dyDescent="0.2">
      <c r="A320" s="250">
        <v>3</v>
      </c>
      <c r="B320" s="251"/>
      <c r="C320" s="252"/>
      <c r="D320" s="117" t="s">
        <v>18</v>
      </c>
      <c r="E320" s="16">
        <f>E322+E321</f>
        <v>7700</v>
      </c>
      <c r="F320" s="16">
        <f t="shared" ref="F320:G320" si="107">F322+F321</f>
        <v>0</v>
      </c>
      <c r="G320" s="16">
        <f t="shared" si="107"/>
        <v>7700</v>
      </c>
    </row>
    <row r="321" spans="1:7" x14ac:dyDescent="0.2">
      <c r="A321" s="253">
        <v>32</v>
      </c>
      <c r="B321" s="254"/>
      <c r="C321" s="255"/>
      <c r="D321" s="117" t="s">
        <v>32</v>
      </c>
      <c r="E321" s="16">
        <v>1800</v>
      </c>
      <c r="F321" s="16"/>
      <c r="G321" s="16">
        <f>E321+F321</f>
        <v>1800</v>
      </c>
    </row>
    <row r="322" spans="1:7" ht="24" x14ac:dyDescent="0.2">
      <c r="A322" s="253">
        <v>36</v>
      </c>
      <c r="B322" s="254"/>
      <c r="C322" s="255"/>
      <c r="D322" s="117" t="s">
        <v>47</v>
      </c>
      <c r="E322" s="97">
        <v>5900</v>
      </c>
      <c r="F322" s="97"/>
      <c r="G322" s="16">
        <f>E322+F322</f>
        <v>5900</v>
      </c>
    </row>
    <row r="323" spans="1:7" ht="12" customHeight="1" x14ac:dyDescent="0.2">
      <c r="A323" s="260" t="s">
        <v>195</v>
      </c>
      <c r="B323" s="260"/>
      <c r="C323" s="260"/>
      <c r="D323" s="260"/>
      <c r="E323" s="137">
        <f>E326</f>
        <v>4000</v>
      </c>
      <c r="F323" s="137">
        <f t="shared" ref="F323:G323" si="108">F326</f>
        <v>0</v>
      </c>
      <c r="G323" s="137">
        <f t="shared" si="108"/>
        <v>4000</v>
      </c>
    </row>
    <row r="324" spans="1:7" x14ac:dyDescent="0.2">
      <c r="A324" s="153" t="s">
        <v>143</v>
      </c>
      <c r="B324" s="154"/>
      <c r="C324" s="154"/>
      <c r="D324" s="155"/>
      <c r="E324" s="159"/>
      <c r="F324" s="159"/>
      <c r="G324" s="159"/>
    </row>
    <row r="325" spans="1:7" x14ac:dyDescent="0.2">
      <c r="A325" s="233" t="s">
        <v>283</v>
      </c>
      <c r="B325" s="234"/>
      <c r="C325" s="234"/>
      <c r="D325" s="234"/>
      <c r="E325" s="136">
        <v>4000</v>
      </c>
      <c r="F325" s="136"/>
      <c r="G325" s="136">
        <f>E325+F325</f>
        <v>4000</v>
      </c>
    </row>
    <row r="326" spans="1:7" x14ac:dyDescent="0.2">
      <c r="A326" s="250">
        <v>3</v>
      </c>
      <c r="B326" s="251"/>
      <c r="C326" s="252"/>
      <c r="D326" s="117" t="s">
        <v>18</v>
      </c>
      <c r="E326" s="97">
        <f>E327</f>
        <v>4000</v>
      </c>
      <c r="F326" s="97">
        <f t="shared" ref="F326:G326" si="109">F327</f>
        <v>0</v>
      </c>
      <c r="G326" s="97">
        <f t="shared" si="109"/>
        <v>4000</v>
      </c>
    </row>
    <row r="327" spans="1:7" ht="27" customHeight="1" x14ac:dyDescent="0.2">
      <c r="A327" s="253">
        <v>37</v>
      </c>
      <c r="B327" s="254"/>
      <c r="C327" s="255"/>
      <c r="D327" s="117" t="s">
        <v>48</v>
      </c>
      <c r="E327" s="97">
        <v>4000</v>
      </c>
      <c r="F327" s="97"/>
      <c r="G327" s="97">
        <f>E327+F327</f>
        <v>4000</v>
      </c>
    </row>
    <row r="328" spans="1:7" x14ac:dyDescent="0.2">
      <c r="A328" s="256" t="s">
        <v>121</v>
      </c>
      <c r="B328" s="257"/>
      <c r="C328" s="257"/>
      <c r="D328" s="258"/>
      <c r="E328" s="141">
        <f t="shared" ref="E328:G328" si="110">E329</f>
        <v>3000</v>
      </c>
      <c r="F328" s="141">
        <f t="shared" si="110"/>
        <v>0</v>
      </c>
      <c r="G328" s="141">
        <f t="shared" si="110"/>
        <v>3000</v>
      </c>
    </row>
    <row r="329" spans="1:7" x14ac:dyDescent="0.2">
      <c r="A329" s="286" t="s">
        <v>196</v>
      </c>
      <c r="B329" s="287"/>
      <c r="C329" s="287"/>
      <c r="D329" s="288"/>
      <c r="E329" s="241">
        <f t="shared" ref="E329:G329" si="111">E333</f>
        <v>3000</v>
      </c>
      <c r="F329" s="241">
        <f t="shared" si="111"/>
        <v>0</v>
      </c>
      <c r="G329" s="241">
        <f t="shared" si="111"/>
        <v>3000</v>
      </c>
    </row>
    <row r="330" spans="1:7" x14ac:dyDescent="0.2">
      <c r="A330" s="284" t="s">
        <v>74</v>
      </c>
      <c r="B330" s="285"/>
      <c r="C330" s="285"/>
      <c r="D330" s="285"/>
      <c r="E330" s="242"/>
      <c r="F330" s="242"/>
      <c r="G330" s="242"/>
    </row>
    <row r="331" spans="1:7" x14ac:dyDescent="0.2">
      <c r="A331" s="153" t="s">
        <v>166</v>
      </c>
      <c r="B331" s="154"/>
      <c r="C331" s="154"/>
      <c r="D331" s="155"/>
      <c r="E331" s="159"/>
      <c r="F331" s="159"/>
      <c r="G331" s="159"/>
    </row>
    <row r="332" spans="1:7" x14ac:dyDescent="0.2">
      <c r="A332" s="233" t="s">
        <v>283</v>
      </c>
      <c r="B332" s="234"/>
      <c r="C332" s="234"/>
      <c r="D332" s="234"/>
      <c r="E332" s="136">
        <v>3000</v>
      </c>
      <c r="F332" s="136"/>
      <c r="G332" s="136">
        <f>E332+F332</f>
        <v>3000</v>
      </c>
    </row>
    <row r="333" spans="1:7" x14ac:dyDescent="0.2">
      <c r="A333" s="250">
        <v>3</v>
      </c>
      <c r="B333" s="251"/>
      <c r="C333" s="252"/>
      <c r="D333" s="117" t="s">
        <v>18</v>
      </c>
      <c r="E333" s="16">
        <f>E334</f>
        <v>3000</v>
      </c>
      <c r="F333" s="16">
        <f t="shared" ref="F333:G333" si="112">F334</f>
        <v>0</v>
      </c>
      <c r="G333" s="16">
        <f t="shared" si="112"/>
        <v>3000</v>
      </c>
    </row>
    <row r="334" spans="1:7" ht="27.75" customHeight="1" x14ac:dyDescent="0.2">
      <c r="A334" s="253">
        <v>37</v>
      </c>
      <c r="B334" s="254"/>
      <c r="C334" s="255"/>
      <c r="D334" s="117" t="s">
        <v>48</v>
      </c>
      <c r="E334" s="97">
        <v>3000</v>
      </c>
      <c r="F334" s="97"/>
      <c r="G334" s="97">
        <f>E334+F334</f>
        <v>3000</v>
      </c>
    </row>
    <row r="335" spans="1:7" x14ac:dyDescent="0.2">
      <c r="A335" s="144" t="s">
        <v>122</v>
      </c>
      <c r="B335" s="144"/>
      <c r="C335" s="144"/>
      <c r="D335" s="144"/>
      <c r="E335" s="141">
        <f t="shared" ref="E335:G335" si="113">E336</f>
        <v>8000</v>
      </c>
      <c r="F335" s="141">
        <f t="shared" si="113"/>
        <v>0</v>
      </c>
      <c r="G335" s="141">
        <f t="shared" si="113"/>
        <v>8000</v>
      </c>
    </row>
    <row r="336" spans="1:7" x14ac:dyDescent="0.2">
      <c r="A336" s="150" t="s">
        <v>197</v>
      </c>
      <c r="B336" s="174"/>
      <c r="C336" s="174"/>
      <c r="D336" s="174"/>
      <c r="E336" s="142">
        <f t="shared" ref="E336:G336" si="114">E339</f>
        <v>8000</v>
      </c>
      <c r="F336" s="142">
        <f t="shared" si="114"/>
        <v>0</v>
      </c>
      <c r="G336" s="142">
        <f t="shared" si="114"/>
        <v>8000</v>
      </c>
    </row>
    <row r="337" spans="1:7" x14ac:dyDescent="0.2">
      <c r="A337" s="153" t="s">
        <v>144</v>
      </c>
      <c r="B337" s="154"/>
      <c r="C337" s="154"/>
      <c r="D337" s="155"/>
      <c r="E337" s="159"/>
      <c r="F337" s="159"/>
      <c r="G337" s="159"/>
    </row>
    <row r="338" spans="1:7" x14ac:dyDescent="0.2">
      <c r="A338" s="233" t="s">
        <v>283</v>
      </c>
      <c r="B338" s="234"/>
      <c r="C338" s="234"/>
      <c r="D338" s="234"/>
      <c r="E338" s="136">
        <v>8000</v>
      </c>
      <c r="F338" s="136"/>
      <c r="G338" s="136">
        <f>E338+F338</f>
        <v>8000</v>
      </c>
    </row>
    <row r="339" spans="1:7" x14ac:dyDescent="0.2">
      <c r="A339" s="250">
        <v>3</v>
      </c>
      <c r="B339" s="251"/>
      <c r="C339" s="252"/>
      <c r="D339" s="117" t="s">
        <v>18</v>
      </c>
      <c r="E339" s="16">
        <f>E340</f>
        <v>8000</v>
      </c>
      <c r="F339" s="16">
        <f t="shared" ref="F339:G339" si="115">F340</f>
        <v>0</v>
      </c>
      <c r="G339" s="16">
        <f t="shared" si="115"/>
        <v>8000</v>
      </c>
    </row>
    <row r="340" spans="1:7" ht="27" customHeight="1" x14ac:dyDescent="0.2">
      <c r="A340" s="253">
        <v>37</v>
      </c>
      <c r="B340" s="254"/>
      <c r="C340" s="255"/>
      <c r="D340" s="117" t="s">
        <v>48</v>
      </c>
      <c r="E340" s="97">
        <v>8000</v>
      </c>
      <c r="F340" s="97"/>
      <c r="G340" s="97">
        <f>E340+F340</f>
        <v>8000</v>
      </c>
    </row>
    <row r="341" spans="1:7" x14ac:dyDescent="0.2">
      <c r="A341" s="147" t="s">
        <v>75</v>
      </c>
      <c r="B341" s="147"/>
      <c r="C341" s="147"/>
      <c r="D341" s="147"/>
      <c r="E341" s="248">
        <f t="shared" ref="E341:G341" si="116">E345+E353</f>
        <v>36000</v>
      </c>
      <c r="F341" s="248">
        <f t="shared" si="116"/>
        <v>5000</v>
      </c>
      <c r="G341" s="248">
        <f t="shared" si="116"/>
        <v>41000</v>
      </c>
    </row>
    <row r="342" spans="1:7" x14ac:dyDescent="0.2">
      <c r="A342" s="314" t="s">
        <v>76</v>
      </c>
      <c r="B342" s="315"/>
      <c r="C342" s="315"/>
      <c r="D342" s="316"/>
      <c r="E342" s="249"/>
      <c r="F342" s="249"/>
      <c r="G342" s="249"/>
    </row>
    <row r="343" spans="1:7" x14ac:dyDescent="0.2">
      <c r="A343" s="86" t="s">
        <v>284</v>
      </c>
      <c r="B343" s="106"/>
      <c r="C343" s="106"/>
      <c r="D343" s="107"/>
      <c r="E343" s="87">
        <f>E348+E356</f>
        <v>22000</v>
      </c>
      <c r="F343" s="87">
        <f>F356+F348</f>
        <v>5000</v>
      </c>
      <c r="G343" s="87">
        <f>E343+F343</f>
        <v>27000</v>
      </c>
    </row>
    <row r="344" spans="1:7" x14ac:dyDescent="0.2">
      <c r="A344" s="86" t="s">
        <v>285</v>
      </c>
      <c r="B344" s="106"/>
      <c r="C344" s="106"/>
      <c r="D344" s="107"/>
      <c r="E344" s="87">
        <f>E349</f>
        <v>14000</v>
      </c>
      <c r="F344" s="87"/>
      <c r="G344" s="87">
        <f>E344+F344</f>
        <v>14000</v>
      </c>
    </row>
    <row r="345" spans="1:7" x14ac:dyDescent="0.2">
      <c r="A345" s="144" t="s">
        <v>123</v>
      </c>
      <c r="B345" s="144"/>
      <c r="C345" s="144"/>
      <c r="D345" s="144"/>
      <c r="E345" s="141">
        <f t="shared" ref="E345:G345" si="117">E346</f>
        <v>34000</v>
      </c>
      <c r="F345" s="141">
        <f t="shared" si="117"/>
        <v>5000</v>
      </c>
      <c r="G345" s="141">
        <f t="shared" si="117"/>
        <v>39000</v>
      </c>
    </row>
    <row r="346" spans="1:7" ht="26.25" customHeight="1" x14ac:dyDescent="0.2">
      <c r="A346" s="264" t="s">
        <v>198</v>
      </c>
      <c r="B346" s="265"/>
      <c r="C346" s="265"/>
      <c r="D346" s="266"/>
      <c r="E346" s="111">
        <f t="shared" ref="E346:G346" si="118">E350</f>
        <v>34000</v>
      </c>
      <c r="F346" s="111">
        <f t="shared" si="118"/>
        <v>5000</v>
      </c>
      <c r="G346" s="111">
        <f t="shared" si="118"/>
        <v>39000</v>
      </c>
    </row>
    <row r="347" spans="1:7" x14ac:dyDescent="0.2">
      <c r="A347" s="153" t="s">
        <v>145</v>
      </c>
      <c r="B347" s="154"/>
      <c r="C347" s="154"/>
      <c r="D347" s="155"/>
      <c r="E347" s="159"/>
      <c r="F347" s="159"/>
      <c r="G347" s="159"/>
    </row>
    <row r="348" spans="1:7" x14ac:dyDescent="0.2">
      <c r="A348" s="233" t="s">
        <v>283</v>
      </c>
      <c r="B348" s="234"/>
      <c r="C348" s="234"/>
      <c r="D348" s="234"/>
      <c r="E348" s="136">
        <v>20000</v>
      </c>
      <c r="F348" s="136">
        <v>5000</v>
      </c>
      <c r="G348" s="136">
        <f>E348+F348</f>
        <v>25000</v>
      </c>
    </row>
    <row r="349" spans="1:7" x14ac:dyDescent="0.2">
      <c r="A349" s="296" t="s">
        <v>270</v>
      </c>
      <c r="B349" s="297"/>
      <c r="C349" s="297"/>
      <c r="D349" s="298"/>
      <c r="E349" s="136">
        <v>14000</v>
      </c>
      <c r="F349" s="136"/>
      <c r="G349" s="136">
        <f>E349+F349</f>
        <v>14000</v>
      </c>
    </row>
    <row r="350" spans="1:7" x14ac:dyDescent="0.2">
      <c r="A350" s="250">
        <v>3</v>
      </c>
      <c r="B350" s="251"/>
      <c r="C350" s="252"/>
      <c r="D350" s="117" t="s">
        <v>18</v>
      </c>
      <c r="E350" s="97">
        <f>E351+E352</f>
        <v>34000</v>
      </c>
      <c r="F350" s="97">
        <f t="shared" ref="F350:G350" si="119">F351+F352</f>
        <v>5000</v>
      </c>
      <c r="G350" s="97">
        <f t="shared" si="119"/>
        <v>39000</v>
      </c>
    </row>
    <row r="351" spans="1:7" ht="24" x14ac:dyDescent="0.2">
      <c r="A351" s="253">
        <v>36</v>
      </c>
      <c r="B351" s="254"/>
      <c r="C351" s="255"/>
      <c r="D351" s="117" t="s">
        <v>47</v>
      </c>
      <c r="E351" s="97">
        <v>14000</v>
      </c>
      <c r="F351" s="97">
        <v>5000</v>
      </c>
      <c r="G351" s="97">
        <f>E351+F351</f>
        <v>19000</v>
      </c>
    </row>
    <row r="352" spans="1:7" x14ac:dyDescent="0.2">
      <c r="A352" s="253">
        <v>38</v>
      </c>
      <c r="B352" s="254"/>
      <c r="C352" s="255"/>
      <c r="D352" s="117" t="s">
        <v>49</v>
      </c>
      <c r="E352" s="97">
        <v>20000</v>
      </c>
      <c r="F352" s="97"/>
      <c r="G352" s="97">
        <f>E352+F352</f>
        <v>20000</v>
      </c>
    </row>
    <row r="353" spans="1:7" x14ac:dyDescent="0.2">
      <c r="A353" s="318" t="s">
        <v>124</v>
      </c>
      <c r="B353" s="318"/>
      <c r="C353" s="318"/>
      <c r="D353" s="318"/>
      <c r="E353" s="179">
        <f t="shared" ref="E353:G353" si="120">E354</f>
        <v>2000</v>
      </c>
      <c r="F353" s="179">
        <f t="shared" si="120"/>
        <v>0</v>
      </c>
      <c r="G353" s="179">
        <f t="shared" si="120"/>
        <v>2000</v>
      </c>
    </row>
    <row r="354" spans="1:7" ht="25.5" customHeight="1" x14ac:dyDescent="0.2">
      <c r="A354" s="264" t="s">
        <v>199</v>
      </c>
      <c r="B354" s="265"/>
      <c r="C354" s="265"/>
      <c r="D354" s="266"/>
      <c r="E354" s="111">
        <f t="shared" ref="E354:G354" si="121">E357</f>
        <v>2000</v>
      </c>
      <c r="F354" s="111">
        <f t="shared" si="121"/>
        <v>0</v>
      </c>
      <c r="G354" s="111">
        <f t="shared" si="121"/>
        <v>2000</v>
      </c>
    </row>
    <row r="355" spans="1:7" x14ac:dyDescent="0.2">
      <c r="A355" s="153" t="s">
        <v>146</v>
      </c>
      <c r="B355" s="154"/>
      <c r="C355" s="154"/>
      <c r="D355" s="155"/>
      <c r="E355" s="159"/>
      <c r="F355" s="159"/>
      <c r="G355" s="159"/>
    </row>
    <row r="356" spans="1:7" x14ac:dyDescent="0.2">
      <c r="A356" s="233" t="s">
        <v>283</v>
      </c>
      <c r="B356" s="234"/>
      <c r="C356" s="234"/>
      <c r="D356" s="234"/>
      <c r="E356" s="136">
        <v>2000</v>
      </c>
      <c r="F356" s="136"/>
      <c r="G356" s="136">
        <f>E356+F356</f>
        <v>2000</v>
      </c>
    </row>
    <row r="357" spans="1:7" x14ac:dyDescent="0.2">
      <c r="A357" s="250">
        <v>3</v>
      </c>
      <c r="B357" s="251"/>
      <c r="C357" s="252"/>
      <c r="D357" s="117" t="s">
        <v>18</v>
      </c>
      <c r="E357" s="97">
        <f>E358</f>
        <v>2000</v>
      </c>
      <c r="F357" s="97">
        <f t="shared" ref="F357:G357" si="122">F358</f>
        <v>0</v>
      </c>
      <c r="G357" s="97">
        <f t="shared" si="122"/>
        <v>2000</v>
      </c>
    </row>
    <row r="358" spans="1:7" x14ac:dyDescent="0.2">
      <c r="A358" s="253">
        <v>38</v>
      </c>
      <c r="B358" s="254"/>
      <c r="C358" s="255"/>
      <c r="D358" s="117" t="s">
        <v>49</v>
      </c>
      <c r="E358" s="97">
        <v>2000</v>
      </c>
      <c r="F358" s="97"/>
      <c r="G358" s="97">
        <f>E358+F358</f>
        <v>2000</v>
      </c>
    </row>
    <row r="359" spans="1:7" x14ac:dyDescent="0.2">
      <c r="A359" s="130" t="s">
        <v>77</v>
      </c>
      <c r="B359" s="130"/>
      <c r="C359" s="130"/>
      <c r="D359" s="130"/>
      <c r="E359" s="105">
        <f>E361+E374+E368</f>
        <v>97000</v>
      </c>
      <c r="F359" s="105">
        <f t="shared" ref="F359:G359" si="123">F361+F374+F368</f>
        <v>-3000</v>
      </c>
      <c r="G359" s="105">
        <f t="shared" si="123"/>
        <v>94000</v>
      </c>
    </row>
    <row r="360" spans="1:7" x14ac:dyDescent="0.2">
      <c r="A360" s="86" t="s">
        <v>284</v>
      </c>
      <c r="B360" s="106"/>
      <c r="C360" s="106"/>
      <c r="D360" s="107"/>
      <c r="E360" s="108">
        <f>E365+E371+E377</f>
        <v>97000</v>
      </c>
      <c r="F360" s="108">
        <f>F377</f>
        <v>-3000</v>
      </c>
      <c r="G360" s="108">
        <f>E360+F360</f>
        <v>94000</v>
      </c>
    </row>
    <row r="361" spans="1:7" x14ac:dyDescent="0.2">
      <c r="A361" s="144" t="s">
        <v>125</v>
      </c>
      <c r="B361" s="144"/>
      <c r="C361" s="144"/>
      <c r="D361" s="144"/>
      <c r="E361" s="141">
        <f t="shared" ref="E361:G361" si="124">E362</f>
        <v>57000</v>
      </c>
      <c r="F361" s="141">
        <f t="shared" si="124"/>
        <v>0</v>
      </c>
      <c r="G361" s="141">
        <f t="shared" si="124"/>
        <v>57000</v>
      </c>
    </row>
    <row r="362" spans="1:7" x14ac:dyDescent="0.2">
      <c r="A362" s="286" t="s">
        <v>200</v>
      </c>
      <c r="B362" s="287"/>
      <c r="C362" s="287"/>
      <c r="D362" s="287"/>
      <c r="E362" s="241">
        <f t="shared" ref="E362:G362" si="125">E366</f>
        <v>57000</v>
      </c>
      <c r="F362" s="241">
        <f t="shared" si="125"/>
        <v>0</v>
      </c>
      <c r="G362" s="241">
        <f t="shared" si="125"/>
        <v>57000</v>
      </c>
    </row>
    <row r="363" spans="1:7" x14ac:dyDescent="0.2">
      <c r="A363" s="145" t="s">
        <v>78</v>
      </c>
      <c r="B363" s="149"/>
      <c r="C363" s="149"/>
      <c r="D363" s="149"/>
      <c r="E363" s="242"/>
      <c r="F363" s="242"/>
      <c r="G363" s="242"/>
    </row>
    <row r="364" spans="1:7" x14ac:dyDescent="0.2">
      <c r="A364" s="153" t="s">
        <v>147</v>
      </c>
      <c r="B364" s="154"/>
      <c r="C364" s="154"/>
      <c r="D364" s="155"/>
      <c r="E364" s="159"/>
      <c r="F364" s="159"/>
      <c r="G364" s="159"/>
    </row>
    <row r="365" spans="1:7" x14ac:dyDescent="0.2">
      <c r="A365" s="233" t="s">
        <v>283</v>
      </c>
      <c r="B365" s="234"/>
      <c r="C365" s="234"/>
      <c r="D365" s="234"/>
      <c r="E365" s="136">
        <v>57000</v>
      </c>
      <c r="F365" s="136"/>
      <c r="G365" s="136">
        <f>E365+F365</f>
        <v>57000</v>
      </c>
    </row>
    <row r="366" spans="1:7" x14ac:dyDescent="0.2">
      <c r="A366" s="250">
        <v>3</v>
      </c>
      <c r="B366" s="251"/>
      <c r="C366" s="252"/>
      <c r="D366" s="117" t="s">
        <v>18</v>
      </c>
      <c r="E366" s="16">
        <f>E367</f>
        <v>57000</v>
      </c>
      <c r="F366" s="16">
        <f t="shared" ref="F366:G366" si="126">F367</f>
        <v>0</v>
      </c>
      <c r="G366" s="16">
        <f t="shared" si="126"/>
        <v>57000</v>
      </c>
    </row>
    <row r="367" spans="1:7" x14ac:dyDescent="0.2">
      <c r="A367" s="253">
        <v>38</v>
      </c>
      <c r="B367" s="254"/>
      <c r="C367" s="255"/>
      <c r="D367" s="117" t="s">
        <v>49</v>
      </c>
      <c r="E367" s="97">
        <v>57000</v>
      </c>
      <c r="F367" s="97"/>
      <c r="G367" s="97">
        <f>E367+F367</f>
        <v>57000</v>
      </c>
    </row>
    <row r="368" spans="1:7" x14ac:dyDescent="0.2">
      <c r="A368" s="144" t="s">
        <v>126</v>
      </c>
      <c r="B368" s="144"/>
      <c r="C368" s="144"/>
      <c r="D368" s="144"/>
      <c r="E368" s="141">
        <f t="shared" ref="E368:G368" si="127">E369</f>
        <v>5000</v>
      </c>
      <c r="F368" s="141">
        <f t="shared" si="127"/>
        <v>0</v>
      </c>
      <c r="G368" s="141">
        <f t="shared" si="127"/>
        <v>5000</v>
      </c>
    </row>
    <row r="369" spans="1:7" x14ac:dyDescent="0.2">
      <c r="A369" s="317" t="s">
        <v>201</v>
      </c>
      <c r="B369" s="317"/>
      <c r="C369" s="317"/>
      <c r="D369" s="317"/>
      <c r="E369" s="137">
        <f t="shared" ref="E369:G369" si="128">E372</f>
        <v>5000</v>
      </c>
      <c r="F369" s="137">
        <f t="shared" si="128"/>
        <v>0</v>
      </c>
      <c r="G369" s="137">
        <f t="shared" si="128"/>
        <v>5000</v>
      </c>
    </row>
    <row r="370" spans="1:7" x14ac:dyDescent="0.2">
      <c r="A370" s="153" t="s">
        <v>148</v>
      </c>
      <c r="B370" s="154"/>
      <c r="C370" s="154"/>
      <c r="D370" s="155"/>
      <c r="E370" s="159"/>
      <c r="F370" s="159"/>
      <c r="G370" s="159"/>
    </row>
    <row r="371" spans="1:7" x14ac:dyDescent="0.2">
      <c r="A371" s="233" t="s">
        <v>283</v>
      </c>
      <c r="B371" s="234"/>
      <c r="C371" s="234"/>
      <c r="D371" s="234"/>
      <c r="E371" s="136">
        <v>5000</v>
      </c>
      <c r="F371" s="136"/>
      <c r="G371" s="136">
        <f>E371+F371</f>
        <v>5000</v>
      </c>
    </row>
    <row r="372" spans="1:7" x14ac:dyDescent="0.2">
      <c r="A372" s="250">
        <v>3</v>
      </c>
      <c r="B372" s="251"/>
      <c r="C372" s="252"/>
      <c r="D372" s="117" t="s">
        <v>18</v>
      </c>
      <c r="E372" s="16">
        <f>E373</f>
        <v>5000</v>
      </c>
      <c r="F372" s="16">
        <f t="shared" ref="F372:G372" si="129">F373</f>
        <v>0</v>
      </c>
      <c r="G372" s="16">
        <f t="shared" si="129"/>
        <v>5000</v>
      </c>
    </row>
    <row r="373" spans="1:7" x14ac:dyDescent="0.2">
      <c r="A373" s="253">
        <v>38</v>
      </c>
      <c r="B373" s="254"/>
      <c r="C373" s="255"/>
      <c r="D373" s="117" t="s">
        <v>49</v>
      </c>
      <c r="E373" s="97">
        <v>5000</v>
      </c>
      <c r="F373" s="97"/>
      <c r="G373" s="97">
        <f>E373+F373</f>
        <v>5000</v>
      </c>
    </row>
    <row r="374" spans="1:7" x14ac:dyDescent="0.2">
      <c r="A374" s="236" t="s">
        <v>165</v>
      </c>
      <c r="B374" s="237"/>
      <c r="C374" s="237"/>
      <c r="D374" s="238"/>
      <c r="E374" s="131">
        <f>E375</f>
        <v>35000</v>
      </c>
      <c r="F374" s="131">
        <f t="shared" ref="F374:G374" si="130">F375</f>
        <v>-3000</v>
      </c>
      <c r="G374" s="131">
        <f t="shared" si="130"/>
        <v>32000</v>
      </c>
    </row>
    <row r="375" spans="1:7" x14ac:dyDescent="0.2">
      <c r="A375" s="292" t="s">
        <v>202</v>
      </c>
      <c r="B375" s="293"/>
      <c r="C375" s="293"/>
      <c r="D375" s="294"/>
      <c r="E375" s="111">
        <f t="shared" ref="E375:G375" si="131">E378</f>
        <v>35000</v>
      </c>
      <c r="F375" s="111">
        <f t="shared" si="131"/>
        <v>-3000</v>
      </c>
      <c r="G375" s="111">
        <f t="shared" si="131"/>
        <v>32000</v>
      </c>
    </row>
    <row r="376" spans="1:7" x14ac:dyDescent="0.2">
      <c r="A376" s="153" t="s">
        <v>149</v>
      </c>
      <c r="B376" s="154"/>
      <c r="C376" s="154"/>
      <c r="D376" s="155"/>
      <c r="E376" s="159"/>
      <c r="F376" s="159"/>
      <c r="G376" s="159"/>
    </row>
    <row r="377" spans="1:7" x14ac:dyDescent="0.2">
      <c r="A377" s="233" t="s">
        <v>283</v>
      </c>
      <c r="B377" s="234"/>
      <c r="C377" s="234"/>
      <c r="D377" s="234"/>
      <c r="E377" s="136">
        <v>35000</v>
      </c>
      <c r="F377" s="136">
        <f>F378</f>
        <v>-3000</v>
      </c>
      <c r="G377" s="136">
        <f>E377+F377</f>
        <v>32000</v>
      </c>
    </row>
    <row r="378" spans="1:7" x14ac:dyDescent="0.2">
      <c r="A378" s="250">
        <v>3</v>
      </c>
      <c r="B378" s="251"/>
      <c r="C378" s="252"/>
      <c r="D378" s="117" t="s">
        <v>18</v>
      </c>
      <c r="E378" s="16">
        <f>E379</f>
        <v>35000</v>
      </c>
      <c r="F378" s="16">
        <f t="shared" ref="F378:G378" si="132">F379</f>
        <v>-3000</v>
      </c>
      <c r="G378" s="16">
        <f t="shared" si="132"/>
        <v>32000</v>
      </c>
    </row>
    <row r="379" spans="1:7" x14ac:dyDescent="0.2">
      <c r="A379" s="253">
        <v>38</v>
      </c>
      <c r="B379" s="254"/>
      <c r="C379" s="255"/>
      <c r="D379" s="117" t="s">
        <v>49</v>
      </c>
      <c r="E379" s="97">
        <v>35000</v>
      </c>
      <c r="F379" s="97">
        <v>-3000</v>
      </c>
      <c r="G379" s="97">
        <f>E379+F379</f>
        <v>32000</v>
      </c>
    </row>
    <row r="380" spans="1:7" x14ac:dyDescent="0.2">
      <c r="A380" s="130" t="s">
        <v>79</v>
      </c>
      <c r="B380" s="130"/>
      <c r="C380" s="130"/>
      <c r="D380" s="130"/>
      <c r="E380" s="105">
        <f>E383+E402+E408</f>
        <v>193775</v>
      </c>
      <c r="F380" s="105">
        <f>F383+F402+F408</f>
        <v>300</v>
      </c>
      <c r="G380" s="105">
        <f>G383+G402+G408</f>
        <v>194075</v>
      </c>
    </row>
    <row r="381" spans="1:7" x14ac:dyDescent="0.2">
      <c r="A381" s="86" t="s">
        <v>284</v>
      </c>
      <c r="B381" s="106"/>
      <c r="C381" s="106"/>
      <c r="D381" s="107"/>
      <c r="E381" s="108">
        <f>E386+E393+E405+E411</f>
        <v>73590</v>
      </c>
      <c r="F381" s="108">
        <f>F386+F393+F405+F411</f>
        <v>-7000</v>
      </c>
      <c r="G381" s="108">
        <f>E381+F381</f>
        <v>66590</v>
      </c>
    </row>
    <row r="382" spans="1:7" x14ac:dyDescent="0.2">
      <c r="A382" s="86" t="s">
        <v>285</v>
      </c>
      <c r="B382" s="106"/>
      <c r="C382" s="106"/>
      <c r="D382" s="107"/>
      <c r="E382" s="108">
        <f>E398+E387</f>
        <v>120185</v>
      </c>
      <c r="F382" s="108">
        <f>F387+F398</f>
        <v>7300</v>
      </c>
      <c r="G382" s="108">
        <f>E382+F382</f>
        <v>127485</v>
      </c>
    </row>
    <row r="383" spans="1:7" x14ac:dyDescent="0.2">
      <c r="A383" s="109" t="s">
        <v>127</v>
      </c>
      <c r="B383" s="109"/>
      <c r="C383" s="109"/>
      <c r="D383" s="109"/>
      <c r="E383" s="110">
        <f>E384+E391+E396</f>
        <v>180675</v>
      </c>
      <c r="F383" s="110">
        <f>F384+F391+F396</f>
        <v>300</v>
      </c>
      <c r="G383" s="110">
        <f>G384+G391+G396</f>
        <v>180975</v>
      </c>
    </row>
    <row r="384" spans="1:7" x14ac:dyDescent="0.2">
      <c r="A384" s="150" t="s">
        <v>203</v>
      </c>
      <c r="B384" s="174"/>
      <c r="C384" s="174"/>
      <c r="D384" s="174"/>
      <c r="E384" s="142">
        <f t="shared" ref="E384:G384" si="133">E388</f>
        <v>71990</v>
      </c>
      <c r="F384" s="142">
        <f t="shared" si="133"/>
        <v>-7000</v>
      </c>
      <c r="G384" s="142">
        <f t="shared" si="133"/>
        <v>64990</v>
      </c>
    </row>
    <row r="385" spans="1:7" x14ac:dyDescent="0.2">
      <c r="A385" s="153" t="s">
        <v>150</v>
      </c>
      <c r="B385" s="154"/>
      <c r="C385" s="154"/>
      <c r="D385" s="155"/>
      <c r="E385" s="159"/>
      <c r="F385" s="159"/>
      <c r="G385" s="159"/>
    </row>
    <row r="386" spans="1:7" x14ac:dyDescent="0.2">
      <c r="A386" s="233" t="s">
        <v>283</v>
      </c>
      <c r="B386" s="234"/>
      <c r="C386" s="234"/>
      <c r="D386" s="234"/>
      <c r="E386" s="136">
        <v>57990</v>
      </c>
      <c r="F386" s="136">
        <f>G386-E386</f>
        <v>-7000</v>
      </c>
      <c r="G386" s="136">
        <f>G384-G387</f>
        <v>50990</v>
      </c>
    </row>
    <row r="387" spans="1:7" x14ac:dyDescent="0.2">
      <c r="A387" s="233" t="s">
        <v>270</v>
      </c>
      <c r="B387" s="234"/>
      <c r="C387" s="234"/>
      <c r="D387" s="235"/>
      <c r="E387" s="136">
        <v>14000</v>
      </c>
      <c r="F387" s="136"/>
      <c r="G387" s="136">
        <f>E387+F387</f>
        <v>14000</v>
      </c>
    </row>
    <row r="388" spans="1:7" x14ac:dyDescent="0.2">
      <c r="A388" s="250">
        <v>3</v>
      </c>
      <c r="B388" s="251"/>
      <c r="C388" s="252"/>
      <c r="D388" s="117" t="s">
        <v>18</v>
      </c>
      <c r="E388" s="97">
        <f>E389+E390</f>
        <v>71990</v>
      </c>
      <c r="F388" s="97">
        <f t="shared" ref="F388:G388" si="134">F389+F390</f>
        <v>-7000</v>
      </c>
      <c r="G388" s="97">
        <f t="shared" si="134"/>
        <v>64990</v>
      </c>
    </row>
    <row r="389" spans="1:7" ht="27" customHeight="1" x14ac:dyDescent="0.2">
      <c r="A389" s="253">
        <v>37</v>
      </c>
      <c r="B389" s="254"/>
      <c r="C389" s="255"/>
      <c r="D389" s="117" t="s">
        <v>48</v>
      </c>
      <c r="E389" s="97">
        <v>60400</v>
      </c>
      <c r="F389" s="97">
        <v>-7000</v>
      </c>
      <c r="G389" s="97">
        <f>E389+F389</f>
        <v>53400</v>
      </c>
    </row>
    <row r="390" spans="1:7" x14ac:dyDescent="0.2">
      <c r="A390" s="253">
        <v>38</v>
      </c>
      <c r="B390" s="254"/>
      <c r="C390" s="255"/>
      <c r="D390" s="117" t="s">
        <v>49</v>
      </c>
      <c r="E390" s="97">
        <v>11590</v>
      </c>
      <c r="F390" s="97"/>
      <c r="G390" s="97">
        <f>E390+F390</f>
        <v>11590</v>
      </c>
    </row>
    <row r="391" spans="1:7" x14ac:dyDescent="0.2">
      <c r="A391" s="150" t="s">
        <v>204</v>
      </c>
      <c r="B391" s="174"/>
      <c r="C391" s="174"/>
      <c r="D391" s="180"/>
      <c r="E391" s="142">
        <f t="shared" ref="E391:G391" si="135">E394</f>
        <v>2500</v>
      </c>
      <c r="F391" s="142">
        <f t="shared" si="135"/>
        <v>0</v>
      </c>
      <c r="G391" s="142">
        <f t="shared" si="135"/>
        <v>2500</v>
      </c>
    </row>
    <row r="392" spans="1:7" x14ac:dyDescent="0.2">
      <c r="A392" s="153" t="s">
        <v>150</v>
      </c>
      <c r="B392" s="154"/>
      <c r="C392" s="154"/>
      <c r="D392" s="155"/>
      <c r="E392" s="159"/>
      <c r="F392" s="159"/>
      <c r="G392" s="159"/>
    </row>
    <row r="393" spans="1:7" x14ac:dyDescent="0.2">
      <c r="A393" s="233" t="s">
        <v>273</v>
      </c>
      <c r="B393" s="234"/>
      <c r="C393" s="234"/>
      <c r="D393" s="234"/>
      <c r="E393" s="136">
        <v>2500</v>
      </c>
      <c r="F393" s="136"/>
      <c r="G393" s="136">
        <f>E393+F393</f>
        <v>2500</v>
      </c>
    </row>
    <row r="394" spans="1:7" x14ac:dyDescent="0.2">
      <c r="A394" s="250">
        <v>3</v>
      </c>
      <c r="B394" s="251"/>
      <c r="C394" s="252"/>
      <c r="D394" s="117" t="s">
        <v>18</v>
      </c>
      <c r="E394" s="97">
        <f>E395</f>
        <v>2500</v>
      </c>
      <c r="F394" s="97">
        <f t="shared" ref="F394:G394" si="136">F395</f>
        <v>0</v>
      </c>
      <c r="G394" s="97">
        <f t="shared" si="136"/>
        <v>2500</v>
      </c>
    </row>
    <row r="395" spans="1:7" ht="27" customHeight="1" x14ac:dyDescent="0.2">
      <c r="A395" s="253">
        <v>37</v>
      </c>
      <c r="B395" s="254"/>
      <c r="C395" s="255"/>
      <c r="D395" s="117" t="s">
        <v>48</v>
      </c>
      <c r="E395" s="97">
        <v>2500</v>
      </c>
      <c r="F395" s="97"/>
      <c r="G395" s="97">
        <f>E395+F395</f>
        <v>2500</v>
      </c>
    </row>
    <row r="396" spans="1:7" ht="12.75" customHeight="1" x14ac:dyDescent="0.2">
      <c r="A396" s="308" t="s">
        <v>205</v>
      </c>
      <c r="B396" s="309"/>
      <c r="C396" s="309"/>
      <c r="D396" s="310"/>
      <c r="E396" s="140">
        <f t="shared" ref="E396:G396" si="137">E399</f>
        <v>106185</v>
      </c>
      <c r="F396" s="140">
        <f t="shared" si="137"/>
        <v>7300</v>
      </c>
      <c r="G396" s="140">
        <f t="shared" si="137"/>
        <v>113485</v>
      </c>
    </row>
    <row r="397" spans="1:7" x14ac:dyDescent="0.2">
      <c r="A397" s="153" t="s">
        <v>151</v>
      </c>
      <c r="B397" s="154"/>
      <c r="C397" s="154"/>
      <c r="D397" s="155"/>
      <c r="E397" s="159"/>
      <c r="F397" s="159"/>
      <c r="G397" s="159"/>
    </row>
    <row r="398" spans="1:7" x14ac:dyDescent="0.2">
      <c r="A398" s="233" t="s">
        <v>275</v>
      </c>
      <c r="B398" s="234"/>
      <c r="C398" s="234"/>
      <c r="D398" s="235"/>
      <c r="E398" s="136">
        <v>106185</v>
      </c>
      <c r="F398" s="136">
        <v>7300</v>
      </c>
      <c r="G398" s="136">
        <f>E398+F398</f>
        <v>113485</v>
      </c>
    </row>
    <row r="399" spans="1:7" x14ac:dyDescent="0.2">
      <c r="A399" s="250">
        <v>3</v>
      </c>
      <c r="B399" s="251"/>
      <c r="C399" s="252"/>
      <c r="D399" s="117" t="s">
        <v>18</v>
      </c>
      <c r="E399" s="97">
        <f>E400+E401</f>
        <v>106185</v>
      </c>
      <c r="F399" s="97">
        <f t="shared" ref="F399:G399" si="138">F400+F401</f>
        <v>7300</v>
      </c>
      <c r="G399" s="97">
        <f t="shared" si="138"/>
        <v>113485</v>
      </c>
    </row>
    <row r="400" spans="1:7" x14ac:dyDescent="0.2">
      <c r="A400" s="253">
        <v>31</v>
      </c>
      <c r="B400" s="254"/>
      <c r="C400" s="255"/>
      <c r="D400" s="117" t="s">
        <v>21</v>
      </c>
      <c r="E400" s="97">
        <v>101985</v>
      </c>
      <c r="F400" s="97">
        <f>6000+1000</f>
        <v>7000</v>
      </c>
      <c r="G400" s="97">
        <f>E400+F400</f>
        <v>108985</v>
      </c>
    </row>
    <row r="401" spans="1:7" x14ac:dyDescent="0.2">
      <c r="A401" s="253">
        <v>32</v>
      </c>
      <c r="B401" s="254"/>
      <c r="C401" s="255"/>
      <c r="D401" s="117" t="s">
        <v>32</v>
      </c>
      <c r="E401" s="97">
        <v>4200</v>
      </c>
      <c r="F401" s="97">
        <v>300</v>
      </c>
      <c r="G401" s="97">
        <f>E401+F401</f>
        <v>4500</v>
      </c>
    </row>
    <row r="402" spans="1:7" x14ac:dyDescent="0.2">
      <c r="A402" s="236" t="s">
        <v>128</v>
      </c>
      <c r="B402" s="237"/>
      <c r="C402" s="237"/>
      <c r="D402" s="238"/>
      <c r="E402" s="141">
        <f>E403</f>
        <v>2100</v>
      </c>
      <c r="F402" s="141">
        <f t="shared" ref="F402:G402" si="139">F403</f>
        <v>0</v>
      </c>
      <c r="G402" s="141">
        <f t="shared" si="139"/>
        <v>2100</v>
      </c>
    </row>
    <row r="403" spans="1:7" x14ac:dyDescent="0.2">
      <c r="A403" s="292" t="s">
        <v>206</v>
      </c>
      <c r="B403" s="293"/>
      <c r="C403" s="293"/>
      <c r="D403" s="294"/>
      <c r="E403" s="111">
        <f t="shared" ref="E403:G403" si="140">E406</f>
        <v>2100</v>
      </c>
      <c r="F403" s="111">
        <f t="shared" si="140"/>
        <v>0</v>
      </c>
      <c r="G403" s="111">
        <f t="shared" si="140"/>
        <v>2100</v>
      </c>
    </row>
    <row r="404" spans="1:7" x14ac:dyDescent="0.2">
      <c r="A404" s="289" t="s">
        <v>152</v>
      </c>
      <c r="B404" s="290"/>
      <c r="C404" s="290"/>
      <c r="D404" s="290"/>
      <c r="E404" s="290"/>
      <c r="F404" s="290"/>
      <c r="G404" s="291"/>
    </row>
    <row r="405" spans="1:7" x14ac:dyDescent="0.2">
      <c r="A405" s="233" t="s">
        <v>273</v>
      </c>
      <c r="B405" s="234"/>
      <c r="C405" s="234"/>
      <c r="D405" s="234"/>
      <c r="E405" s="136">
        <v>2100</v>
      </c>
      <c r="F405" s="136"/>
      <c r="G405" s="136">
        <f>E405+F405</f>
        <v>2100</v>
      </c>
    </row>
    <row r="406" spans="1:7" x14ac:dyDescent="0.2">
      <c r="A406" s="250">
        <v>3</v>
      </c>
      <c r="B406" s="251"/>
      <c r="C406" s="252"/>
      <c r="D406" s="117" t="s">
        <v>18</v>
      </c>
      <c r="E406" s="97">
        <f>E407</f>
        <v>2100</v>
      </c>
      <c r="F406" s="97">
        <f t="shared" ref="F406:G406" si="141">F407</f>
        <v>0</v>
      </c>
      <c r="G406" s="97">
        <f t="shared" si="141"/>
        <v>2100</v>
      </c>
    </row>
    <row r="407" spans="1:7" x14ac:dyDescent="0.2">
      <c r="A407" s="253">
        <v>38</v>
      </c>
      <c r="B407" s="254"/>
      <c r="C407" s="255"/>
      <c r="D407" s="117" t="s">
        <v>49</v>
      </c>
      <c r="E407" s="97">
        <v>2100</v>
      </c>
      <c r="F407" s="97"/>
      <c r="G407" s="97">
        <f>E407+F407</f>
        <v>2100</v>
      </c>
    </row>
    <row r="408" spans="1:7" x14ac:dyDescent="0.2">
      <c r="A408" s="236" t="s">
        <v>129</v>
      </c>
      <c r="B408" s="237"/>
      <c r="C408" s="237"/>
      <c r="D408" s="238"/>
      <c r="E408" s="139">
        <f>E409</f>
        <v>11000</v>
      </c>
      <c r="F408" s="139">
        <f t="shared" ref="F408:G408" si="142">F409</f>
        <v>0</v>
      </c>
      <c r="G408" s="139">
        <f t="shared" si="142"/>
        <v>11000</v>
      </c>
    </row>
    <row r="409" spans="1:7" ht="13.5" customHeight="1" x14ac:dyDescent="0.2">
      <c r="A409" s="308" t="s">
        <v>207</v>
      </c>
      <c r="B409" s="309"/>
      <c r="C409" s="309"/>
      <c r="D409" s="310"/>
      <c r="E409" s="142">
        <f t="shared" ref="E409:G409" si="143">E412</f>
        <v>11000</v>
      </c>
      <c r="F409" s="142">
        <f t="shared" si="143"/>
        <v>0</v>
      </c>
      <c r="G409" s="142">
        <f t="shared" si="143"/>
        <v>11000</v>
      </c>
    </row>
    <row r="410" spans="1:7" x14ac:dyDescent="0.2">
      <c r="A410" s="153" t="s">
        <v>153</v>
      </c>
      <c r="B410" s="154"/>
      <c r="C410" s="154"/>
      <c r="D410" s="155"/>
      <c r="E410" s="159"/>
      <c r="F410" s="159"/>
      <c r="G410" s="159"/>
    </row>
    <row r="411" spans="1:7" x14ac:dyDescent="0.2">
      <c r="A411" s="233" t="s">
        <v>273</v>
      </c>
      <c r="B411" s="234"/>
      <c r="C411" s="234"/>
      <c r="D411" s="234"/>
      <c r="E411" s="136">
        <v>11000</v>
      </c>
      <c r="F411" s="136"/>
      <c r="G411" s="136">
        <f>E411+F411</f>
        <v>11000</v>
      </c>
    </row>
    <row r="412" spans="1:7" x14ac:dyDescent="0.2">
      <c r="A412" s="250">
        <v>3</v>
      </c>
      <c r="B412" s="251"/>
      <c r="C412" s="252"/>
      <c r="D412" s="117" t="s">
        <v>18</v>
      </c>
      <c r="E412" s="16">
        <f>E413</f>
        <v>11000</v>
      </c>
      <c r="F412" s="16">
        <f t="shared" ref="F412:G412" si="144">F413</f>
        <v>0</v>
      </c>
      <c r="G412" s="16">
        <f t="shared" si="144"/>
        <v>11000</v>
      </c>
    </row>
    <row r="413" spans="1:7" x14ac:dyDescent="0.2">
      <c r="A413" s="253">
        <v>38</v>
      </c>
      <c r="B413" s="254"/>
      <c r="C413" s="255"/>
      <c r="D413" s="117" t="s">
        <v>49</v>
      </c>
      <c r="E413" s="97">
        <v>11000</v>
      </c>
      <c r="F413" s="97"/>
      <c r="G413" s="97">
        <f>E413+F413</f>
        <v>11000</v>
      </c>
    </row>
    <row r="414" spans="1:7" x14ac:dyDescent="0.2">
      <c r="A414" s="311" t="s">
        <v>321</v>
      </c>
      <c r="B414" s="312"/>
      <c r="C414" s="312"/>
      <c r="D414" s="313"/>
      <c r="E414" s="181">
        <f>E416</f>
        <v>12000</v>
      </c>
      <c r="F414" s="181">
        <f t="shared" ref="F414:G414" si="145">F416</f>
        <v>0</v>
      </c>
      <c r="G414" s="181">
        <f t="shared" si="145"/>
        <v>12000</v>
      </c>
    </row>
    <row r="415" spans="1:7" x14ac:dyDescent="0.2">
      <c r="A415" s="86" t="s">
        <v>284</v>
      </c>
      <c r="B415" s="106"/>
      <c r="C415" s="106"/>
      <c r="D415" s="107"/>
      <c r="E415" s="89">
        <f>E419</f>
        <v>12000</v>
      </c>
      <c r="F415" s="89"/>
      <c r="G415" s="89">
        <f>F415+E415</f>
        <v>12000</v>
      </c>
    </row>
    <row r="416" spans="1:7" x14ac:dyDescent="0.2">
      <c r="A416" s="144" t="s">
        <v>130</v>
      </c>
      <c r="B416" s="144"/>
      <c r="C416" s="144"/>
      <c r="D416" s="144"/>
      <c r="E416" s="141">
        <f t="shared" ref="E416:G416" si="146">E417</f>
        <v>12000</v>
      </c>
      <c r="F416" s="141">
        <f t="shared" si="146"/>
        <v>0</v>
      </c>
      <c r="G416" s="141">
        <f t="shared" si="146"/>
        <v>12000</v>
      </c>
    </row>
    <row r="417" spans="1:7" x14ac:dyDescent="0.2">
      <c r="A417" s="150" t="s">
        <v>208</v>
      </c>
      <c r="B417" s="174"/>
      <c r="C417" s="174"/>
      <c r="D417" s="174"/>
      <c r="E417" s="142">
        <f t="shared" ref="E417:G417" si="147">E420</f>
        <v>12000</v>
      </c>
      <c r="F417" s="142">
        <f t="shared" si="147"/>
        <v>0</v>
      </c>
      <c r="G417" s="142">
        <f t="shared" si="147"/>
        <v>12000</v>
      </c>
    </row>
    <row r="418" spans="1:7" x14ac:dyDescent="0.2">
      <c r="A418" s="153" t="s">
        <v>154</v>
      </c>
      <c r="B418" s="154"/>
      <c r="C418" s="154"/>
      <c r="D418" s="155"/>
      <c r="E418" s="159"/>
      <c r="F418" s="159"/>
      <c r="G418" s="159"/>
    </row>
    <row r="419" spans="1:7" x14ac:dyDescent="0.2">
      <c r="A419" s="233" t="s">
        <v>273</v>
      </c>
      <c r="B419" s="234"/>
      <c r="C419" s="234"/>
      <c r="D419" s="234"/>
      <c r="E419" s="136">
        <v>12000</v>
      </c>
      <c r="F419" s="136">
        <v>0</v>
      </c>
      <c r="G419" s="136">
        <f>E419+F419</f>
        <v>12000</v>
      </c>
    </row>
    <row r="420" spans="1:7" x14ac:dyDescent="0.2">
      <c r="A420" s="250">
        <v>3</v>
      </c>
      <c r="B420" s="251"/>
      <c r="C420" s="252"/>
      <c r="D420" s="117" t="s">
        <v>18</v>
      </c>
      <c r="E420" s="16">
        <f>E421</f>
        <v>12000</v>
      </c>
      <c r="F420" s="16">
        <f t="shared" ref="F420:G420" si="148">F421</f>
        <v>0</v>
      </c>
      <c r="G420" s="16">
        <f t="shared" si="148"/>
        <v>12000</v>
      </c>
    </row>
    <row r="421" spans="1:7" x14ac:dyDescent="0.2">
      <c r="A421" s="253">
        <v>38</v>
      </c>
      <c r="B421" s="254"/>
      <c r="C421" s="255"/>
      <c r="D421" s="117" t="s">
        <v>49</v>
      </c>
      <c r="E421" s="97">
        <v>12000</v>
      </c>
      <c r="F421" s="97"/>
      <c r="G421" s="97">
        <f>E421+F421</f>
        <v>12000</v>
      </c>
    </row>
    <row r="422" spans="1:7" x14ac:dyDescent="0.2">
      <c r="E422" s="33"/>
      <c r="F422" s="33"/>
      <c r="G422" s="33"/>
    </row>
    <row r="423" spans="1:7" x14ac:dyDescent="0.2">
      <c r="A423" s="340" t="s">
        <v>256</v>
      </c>
      <c r="B423" s="340"/>
      <c r="C423" s="340"/>
      <c r="D423" s="340"/>
      <c r="E423" s="340"/>
      <c r="F423" s="340"/>
      <c r="G423" s="340"/>
    </row>
    <row r="424" spans="1:7" x14ac:dyDescent="0.2">
      <c r="E424" s="33"/>
      <c r="F424" s="33"/>
      <c r="G424" s="33"/>
    </row>
    <row r="425" spans="1:7" x14ac:dyDescent="0.2">
      <c r="A425" s="232" t="s">
        <v>317</v>
      </c>
      <c r="B425" s="232"/>
      <c r="C425" s="232"/>
      <c r="D425" s="232"/>
      <c r="E425" s="232"/>
      <c r="F425" s="232"/>
      <c r="G425" s="232"/>
    </row>
    <row r="426" spans="1:7" x14ac:dyDescent="0.2">
      <c r="E426" s="33"/>
      <c r="F426" s="33"/>
      <c r="G426" s="33"/>
    </row>
    <row r="427" spans="1:7" x14ac:dyDescent="0.2">
      <c r="E427" s="33"/>
      <c r="F427" s="33"/>
      <c r="G427" s="33"/>
    </row>
    <row r="428" spans="1:7" x14ac:dyDescent="0.2">
      <c r="E428" s="33"/>
      <c r="F428" s="33"/>
      <c r="G428" s="33"/>
    </row>
    <row r="429" spans="1:7" x14ac:dyDescent="0.2">
      <c r="A429" s="340" t="s">
        <v>312</v>
      </c>
      <c r="B429" s="340"/>
      <c r="C429" s="340"/>
      <c r="D429" s="340"/>
      <c r="E429" s="340"/>
      <c r="F429" s="340"/>
      <c r="G429" s="340"/>
    </row>
    <row r="430" spans="1:7" x14ac:dyDescent="0.2">
      <c r="E430" s="33"/>
      <c r="F430" s="33"/>
      <c r="G430" s="33"/>
    </row>
    <row r="431" spans="1:7" x14ac:dyDescent="0.2">
      <c r="A431" s="340" t="s">
        <v>257</v>
      </c>
      <c r="B431" s="340"/>
      <c r="C431" s="340"/>
      <c r="D431" s="340"/>
      <c r="E431" s="340"/>
      <c r="F431" s="340"/>
      <c r="G431" s="340"/>
    </row>
    <row r="432" spans="1:7" x14ac:dyDescent="0.2">
      <c r="E432" s="33"/>
      <c r="F432" s="33"/>
      <c r="G432" s="33"/>
    </row>
    <row r="433" spans="1:7" x14ac:dyDescent="0.2">
      <c r="A433" s="2" t="s">
        <v>318</v>
      </c>
    </row>
    <row r="434" spans="1:7" x14ac:dyDescent="0.2">
      <c r="A434" s="17" t="s">
        <v>301</v>
      </c>
      <c r="B434" s="17"/>
      <c r="C434" s="17"/>
      <c r="D434" s="17"/>
      <c r="E434" s="17"/>
      <c r="F434" s="17"/>
      <c r="G434" s="17"/>
    </row>
    <row r="435" spans="1:7" x14ac:dyDescent="0.2">
      <c r="A435" s="17"/>
      <c r="B435" s="17"/>
      <c r="C435" s="17"/>
      <c r="D435" s="17"/>
      <c r="E435" s="17"/>
      <c r="F435" s="17"/>
      <c r="G435" s="17"/>
    </row>
    <row r="436" spans="1:7" x14ac:dyDescent="0.2">
      <c r="A436" s="232" t="s">
        <v>314</v>
      </c>
      <c r="B436" s="232"/>
      <c r="C436" s="232"/>
      <c r="D436" s="232"/>
      <c r="E436" s="232"/>
      <c r="F436" s="232"/>
      <c r="G436" s="232"/>
    </row>
    <row r="437" spans="1:7" x14ac:dyDescent="0.2">
      <c r="A437" s="17"/>
      <c r="B437" s="17"/>
      <c r="C437" s="17"/>
      <c r="D437" s="17"/>
      <c r="E437" s="17"/>
      <c r="F437" s="17"/>
      <c r="G437" s="17"/>
    </row>
    <row r="438" spans="1:7" x14ac:dyDescent="0.2">
      <c r="A438" s="17"/>
      <c r="B438" s="17"/>
      <c r="C438" s="17"/>
      <c r="D438" s="17"/>
      <c r="E438" s="17"/>
      <c r="F438" s="17"/>
      <c r="G438" s="17"/>
    </row>
    <row r="439" spans="1:7" x14ac:dyDescent="0.2">
      <c r="A439" s="17"/>
      <c r="B439" s="17"/>
      <c r="C439" s="17"/>
      <c r="D439" s="17"/>
      <c r="E439" s="17"/>
      <c r="F439" s="17"/>
      <c r="G439" s="17"/>
    </row>
    <row r="440" spans="1:7" s="51" customFormat="1" x14ac:dyDescent="0.2">
      <c r="A440" s="192" t="s">
        <v>313</v>
      </c>
      <c r="E440" s="1"/>
      <c r="F440" s="1"/>
      <c r="G440" s="1"/>
    </row>
    <row r="441" spans="1:7" s="51" customFormat="1" x14ac:dyDescent="0.2">
      <c r="A441" s="192" t="s">
        <v>323</v>
      </c>
      <c r="E441" s="1"/>
      <c r="F441" s="1"/>
      <c r="G441" s="1"/>
    </row>
    <row r="442" spans="1:7" s="51" customFormat="1" x14ac:dyDescent="0.2">
      <c r="A442" s="192" t="s">
        <v>324</v>
      </c>
      <c r="E442" s="1"/>
      <c r="F442" s="1"/>
      <c r="G442" s="1"/>
    </row>
    <row r="443" spans="1:7" s="51" customFormat="1" x14ac:dyDescent="0.2">
      <c r="E443" s="1"/>
      <c r="F443" s="1"/>
      <c r="G443" s="1" t="s">
        <v>229</v>
      </c>
    </row>
    <row r="444" spans="1:7" x14ac:dyDescent="0.2">
      <c r="G444" s="188"/>
    </row>
    <row r="445" spans="1:7" x14ac:dyDescent="0.2">
      <c r="G445" s="1" t="s">
        <v>311</v>
      </c>
    </row>
  </sheetData>
  <mergeCells count="346">
    <mergeCell ref="A436:G436"/>
    <mergeCell ref="A177:D177"/>
    <mergeCell ref="A198:D198"/>
    <mergeCell ref="A199:D199"/>
    <mergeCell ref="A205:D205"/>
    <mergeCell ref="A431:G431"/>
    <mergeCell ref="G267:G269"/>
    <mergeCell ref="A280:C280"/>
    <mergeCell ref="A275:C275"/>
    <mergeCell ref="A286:C286"/>
    <mergeCell ref="A287:C287"/>
    <mergeCell ref="A423:G423"/>
    <mergeCell ref="A429:G429"/>
    <mergeCell ref="A365:D365"/>
    <mergeCell ref="A371:D371"/>
    <mergeCell ref="A377:D377"/>
    <mergeCell ref="A378:C378"/>
    <mergeCell ref="A348:D348"/>
    <mergeCell ref="A356:D356"/>
    <mergeCell ref="A327:C327"/>
    <mergeCell ref="A204:D204"/>
    <mergeCell ref="F267:F269"/>
    <mergeCell ref="E232:E233"/>
    <mergeCell ref="A350:C350"/>
    <mergeCell ref="A124:D124"/>
    <mergeCell ref="A133:C133"/>
    <mergeCell ref="A134:C134"/>
    <mergeCell ref="A142:C142"/>
    <mergeCell ref="A143:C143"/>
    <mergeCell ref="A123:D123"/>
    <mergeCell ref="A138:D138"/>
    <mergeCell ref="A144:D144"/>
    <mergeCell ref="A175:D175"/>
    <mergeCell ref="A162:D162"/>
    <mergeCell ref="A129:C129"/>
    <mergeCell ref="A139:D139"/>
    <mergeCell ref="A140:D140"/>
    <mergeCell ref="A141:D141"/>
    <mergeCell ref="A147:D147"/>
    <mergeCell ref="A164:D164"/>
    <mergeCell ref="A148:C148"/>
    <mergeCell ref="A149:C149"/>
    <mergeCell ref="A159:C159"/>
    <mergeCell ref="A130:D130"/>
    <mergeCell ref="A135:D135"/>
    <mergeCell ref="A132:D132"/>
    <mergeCell ref="A173:C173"/>
    <mergeCell ref="A169:D169"/>
    <mergeCell ref="A36:D36"/>
    <mergeCell ref="A37:C37"/>
    <mergeCell ref="A38:C38"/>
    <mergeCell ref="A57:D57"/>
    <mergeCell ref="A56:D56"/>
    <mergeCell ref="F98:F99"/>
    <mergeCell ref="A120:D120"/>
    <mergeCell ref="A122:D122"/>
    <mergeCell ref="A105:C105"/>
    <mergeCell ref="A106:C106"/>
    <mergeCell ref="A118:D118"/>
    <mergeCell ref="A107:D107"/>
    <mergeCell ref="A108:D108"/>
    <mergeCell ref="A110:D110"/>
    <mergeCell ref="A111:C111"/>
    <mergeCell ref="A112:C112"/>
    <mergeCell ref="A119:D119"/>
    <mergeCell ref="A39:D39"/>
    <mergeCell ref="G119:G120"/>
    <mergeCell ref="A98:D98"/>
    <mergeCell ref="A42:D42"/>
    <mergeCell ref="A65:D65"/>
    <mergeCell ref="F113:F114"/>
    <mergeCell ref="A86:D86"/>
    <mergeCell ref="A90:C90"/>
    <mergeCell ref="A91:C91"/>
    <mergeCell ref="A87:D87"/>
    <mergeCell ref="A89:D89"/>
    <mergeCell ref="A74:D74"/>
    <mergeCell ref="A79:C79"/>
    <mergeCell ref="A92:C92"/>
    <mergeCell ref="E113:E114"/>
    <mergeCell ref="A114:D114"/>
    <mergeCell ref="G98:G99"/>
    <mergeCell ref="E98:E99"/>
    <mergeCell ref="G113:G114"/>
    <mergeCell ref="E119:E120"/>
    <mergeCell ref="F119:F120"/>
    <mergeCell ref="A53:D53"/>
    <mergeCell ref="A55:D55"/>
    <mergeCell ref="A33:D33"/>
    <mergeCell ref="A76:D76"/>
    <mergeCell ref="A27:C27"/>
    <mergeCell ref="A103:C103"/>
    <mergeCell ref="A81:D81"/>
    <mergeCell ref="A84:C84"/>
    <mergeCell ref="A80:D80"/>
    <mergeCell ref="A83:D83"/>
    <mergeCell ref="A85:C85"/>
    <mergeCell ref="A44:C44"/>
    <mergeCell ref="A43:C43"/>
    <mergeCell ref="A45:D45"/>
    <mergeCell ref="A50:D50"/>
    <mergeCell ref="A51:D51"/>
    <mergeCell ref="A58:C58"/>
    <mergeCell ref="A59:C59"/>
    <mergeCell ref="A60:C60"/>
    <mergeCell ref="A102:D102"/>
    <mergeCell ref="A40:D40"/>
    <mergeCell ref="A30:D30"/>
    <mergeCell ref="A54:D54"/>
    <mergeCell ref="A32:C32"/>
    <mergeCell ref="A61:C61"/>
    <mergeCell ref="A28:D28"/>
    <mergeCell ref="A31:C31"/>
    <mergeCell ref="A19:C19"/>
    <mergeCell ref="A26:C26"/>
    <mergeCell ref="A21:C21"/>
    <mergeCell ref="A20:C20"/>
    <mergeCell ref="A25:C25"/>
    <mergeCell ref="A1:G1"/>
    <mergeCell ref="A8:C8"/>
    <mergeCell ref="A18:C18"/>
    <mergeCell ref="A10:D10"/>
    <mergeCell ref="A11:D11"/>
    <mergeCell ref="A15:D15"/>
    <mergeCell ref="A17:D17"/>
    <mergeCell ref="A22:D22"/>
    <mergeCell ref="A5:G5"/>
    <mergeCell ref="A4:G4"/>
    <mergeCell ref="A24:D24"/>
    <mergeCell ref="A3:G3"/>
    <mergeCell ref="A9:D9"/>
    <mergeCell ref="F6:G6"/>
    <mergeCell ref="A393:D393"/>
    <mergeCell ref="A366:C366"/>
    <mergeCell ref="A342:D342"/>
    <mergeCell ref="A346:D346"/>
    <mergeCell ref="A367:C367"/>
    <mergeCell ref="A369:D369"/>
    <mergeCell ref="A387:D387"/>
    <mergeCell ref="A352:C352"/>
    <mergeCell ref="A353:D353"/>
    <mergeCell ref="A354:D354"/>
    <mergeCell ref="A357:C357"/>
    <mergeCell ref="A374:D374"/>
    <mergeCell ref="A289:D289"/>
    <mergeCell ref="A420:C420"/>
    <mergeCell ref="A399:C399"/>
    <mergeCell ref="A400:C400"/>
    <mergeCell ref="A401:C401"/>
    <mergeCell ref="A402:D402"/>
    <mergeCell ref="A403:D403"/>
    <mergeCell ref="A388:C388"/>
    <mergeCell ref="A389:C389"/>
    <mergeCell ref="A394:C394"/>
    <mergeCell ref="A395:C395"/>
    <mergeCell ref="A398:D398"/>
    <mergeCell ref="A408:D408"/>
    <mergeCell ref="A396:D396"/>
    <mergeCell ref="A404:G404"/>
    <mergeCell ref="A390:C390"/>
    <mergeCell ref="A406:C406"/>
    <mergeCell ref="A407:C407"/>
    <mergeCell ref="A409:D409"/>
    <mergeCell ref="A412:C412"/>
    <mergeCell ref="A413:C413"/>
    <mergeCell ref="A414:D414"/>
    <mergeCell ref="A411:D411"/>
    <mergeCell ref="A405:D405"/>
    <mergeCell ref="A340:C340"/>
    <mergeCell ref="A215:C215"/>
    <mergeCell ref="A216:C216"/>
    <mergeCell ref="A217:D217"/>
    <mergeCell ref="A291:D291"/>
    <mergeCell ref="A318:D318"/>
    <mergeCell ref="A325:D325"/>
    <mergeCell ref="A362:D362"/>
    <mergeCell ref="A295:C295"/>
    <mergeCell ref="A296:C296"/>
    <mergeCell ref="A358:C358"/>
    <mergeCell ref="A339:C339"/>
    <mergeCell ref="A316:D316"/>
    <mergeCell ref="A351:C351"/>
    <mergeCell ref="A333:C333"/>
    <mergeCell ref="A334:C334"/>
    <mergeCell ref="A321:C321"/>
    <mergeCell ref="A349:D349"/>
    <mergeCell ref="A319:D319"/>
    <mergeCell ref="A252:C252"/>
    <mergeCell ref="A253:C253"/>
    <mergeCell ref="A238:D238"/>
    <mergeCell ref="A279:D279"/>
    <mergeCell ref="A267:D269"/>
    <mergeCell ref="A421:C421"/>
    <mergeCell ref="A282:D282"/>
    <mergeCell ref="A260:C260"/>
    <mergeCell ref="A239:C239"/>
    <mergeCell ref="A240:C240"/>
    <mergeCell ref="A256:G256"/>
    <mergeCell ref="A308:C308"/>
    <mergeCell ref="A309:C309"/>
    <mergeCell ref="A310:C310"/>
    <mergeCell ref="A311:C311"/>
    <mergeCell ref="A312:C312"/>
    <mergeCell ref="A313:C313"/>
    <mergeCell ref="A307:D307"/>
    <mergeCell ref="A292:D292"/>
    <mergeCell ref="A284:D284"/>
    <mergeCell ref="A379:C379"/>
    <mergeCell ref="E362:E363"/>
    <mergeCell ref="F362:F363"/>
    <mergeCell ref="G362:G363"/>
    <mergeCell ref="A372:C372"/>
    <mergeCell ref="A373:C373"/>
    <mergeCell ref="A375:D375"/>
    <mergeCell ref="A419:D419"/>
    <mergeCell ref="A338:D338"/>
    <mergeCell ref="A329:D329"/>
    <mergeCell ref="A330:D330"/>
    <mergeCell ref="A332:D332"/>
    <mergeCell ref="E329:E330"/>
    <mergeCell ref="F329:F330"/>
    <mergeCell ref="A273:C273"/>
    <mergeCell ref="A265:C265"/>
    <mergeCell ref="A274:C274"/>
    <mergeCell ref="E234:E235"/>
    <mergeCell ref="F234:F235"/>
    <mergeCell ref="A272:D272"/>
    <mergeCell ref="A277:D277"/>
    <mergeCell ref="A259:C259"/>
    <mergeCell ref="A249:D249"/>
    <mergeCell ref="A266:C266"/>
    <mergeCell ref="A262:D262"/>
    <mergeCell ref="A247:C247"/>
    <mergeCell ref="A320:C320"/>
    <mergeCell ref="A315:D315"/>
    <mergeCell ref="A323:D323"/>
    <mergeCell ref="A322:C322"/>
    <mergeCell ref="A246:C246"/>
    <mergeCell ref="A248:C248"/>
    <mergeCell ref="A285:D285"/>
    <mergeCell ref="A146:D146"/>
    <mergeCell ref="A165:C165"/>
    <mergeCell ref="A227:D227"/>
    <mergeCell ref="A229:D229"/>
    <mergeCell ref="F232:F233"/>
    <mergeCell ref="G232:G233"/>
    <mergeCell ref="A281:C281"/>
    <mergeCell ref="E267:E269"/>
    <mergeCell ref="A258:C258"/>
    <mergeCell ref="G234:G235"/>
    <mergeCell ref="A220:C220"/>
    <mergeCell ref="A221:C221"/>
    <mergeCell ref="A230:C230"/>
    <mergeCell ref="A231:C231"/>
    <mergeCell ref="A226:C226"/>
    <mergeCell ref="A156:D156"/>
    <mergeCell ref="A213:D213"/>
    <mergeCell ref="A200:C200"/>
    <mergeCell ref="A206:D206"/>
    <mergeCell ref="A261:D261"/>
    <mergeCell ref="A174:D174"/>
    <mergeCell ref="A163:D163"/>
    <mergeCell ref="A219:D219"/>
    <mergeCell ref="A235:D235"/>
    <mergeCell ref="A167:D167"/>
    <mergeCell ref="A180:C180"/>
    <mergeCell ref="A170:D170"/>
    <mergeCell ref="A182:D182"/>
    <mergeCell ref="A202:D202"/>
    <mergeCell ref="A207:C207"/>
    <mergeCell ref="A208:C208"/>
    <mergeCell ref="A209:D210"/>
    <mergeCell ref="A194:D195"/>
    <mergeCell ref="A181:C181"/>
    <mergeCell ref="A35:D35"/>
    <mergeCell ref="A101:D101"/>
    <mergeCell ref="A244:D244"/>
    <mergeCell ref="A251:D251"/>
    <mergeCell ref="A257:D257"/>
    <mergeCell ref="A264:D264"/>
    <mergeCell ref="A271:D271"/>
    <mergeCell ref="A62:D62"/>
    <mergeCell ref="A64:D64"/>
    <mergeCell ref="A67:C67"/>
    <mergeCell ref="A68:C68"/>
    <mergeCell ref="A71:D71"/>
    <mergeCell ref="A69:D69"/>
    <mergeCell ref="A72:C72"/>
    <mergeCell ref="A73:C73"/>
    <mergeCell ref="A166:C166"/>
    <mergeCell ref="A154:D154"/>
    <mergeCell ref="A160:D160"/>
    <mergeCell ref="A125:D125"/>
    <mergeCell ref="A158:C158"/>
    <mergeCell ref="A137:D137"/>
    <mergeCell ref="A128:C128"/>
    <mergeCell ref="A214:D214"/>
    <mergeCell ref="A78:C78"/>
    <mergeCell ref="A155:D155"/>
    <mergeCell ref="A66:D66"/>
    <mergeCell ref="A126:D126"/>
    <mergeCell ref="A171:D171"/>
    <mergeCell ref="A157:D157"/>
    <mergeCell ref="A245:D245"/>
    <mergeCell ref="A77:D77"/>
    <mergeCell ref="A152:D152"/>
    <mergeCell ref="A191:D191"/>
    <mergeCell ref="A197:D197"/>
    <mergeCell ref="A172:C172"/>
    <mergeCell ref="A188:D188"/>
    <mergeCell ref="A192:C192"/>
    <mergeCell ref="A212:D212"/>
    <mergeCell ref="A178:D178"/>
    <mergeCell ref="A179:D179"/>
    <mergeCell ref="A185:D185"/>
    <mergeCell ref="A184:D184"/>
    <mergeCell ref="A190:D190"/>
    <mergeCell ref="A186:C186"/>
    <mergeCell ref="A127:D127"/>
    <mergeCell ref="A153:D153"/>
    <mergeCell ref="A222:D222"/>
    <mergeCell ref="A225:C225"/>
    <mergeCell ref="A425:G425"/>
    <mergeCell ref="A224:D224"/>
    <mergeCell ref="A386:D386"/>
    <mergeCell ref="A237:D237"/>
    <mergeCell ref="A288:D288"/>
    <mergeCell ref="E209:E210"/>
    <mergeCell ref="F209:F210"/>
    <mergeCell ref="G209:G210"/>
    <mergeCell ref="E194:E195"/>
    <mergeCell ref="E315:E316"/>
    <mergeCell ref="F315:F316"/>
    <mergeCell ref="G315:G316"/>
    <mergeCell ref="A234:D234"/>
    <mergeCell ref="A232:D232"/>
    <mergeCell ref="G329:G330"/>
    <mergeCell ref="E341:E342"/>
    <mergeCell ref="F341:F342"/>
    <mergeCell ref="G341:G342"/>
    <mergeCell ref="F194:F195"/>
    <mergeCell ref="G194:G195"/>
    <mergeCell ref="A293:C293"/>
    <mergeCell ref="A294:C294"/>
    <mergeCell ref="A326:C326"/>
    <mergeCell ref="A328:D328"/>
  </mergeCells>
  <pageMargins left="0.70866141732283472" right="0.11811023622047245" top="0.35433070866141736" bottom="0.35433070866141736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2025-08-26T09:45:42Z</cp:lastPrinted>
  <dcterms:created xsi:type="dcterms:W3CDTF">2022-08-12T12:51:27Z</dcterms:created>
  <dcterms:modified xsi:type="dcterms:W3CDTF">2025-08-26T09:45:46Z</dcterms:modified>
</cp:coreProperties>
</file>